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
    </mc:Choice>
  </mc:AlternateContent>
  <xr:revisionPtr revIDLastSave="0" documentId="13_ncr:1_{A8AB015B-136A-407F-98BA-E919EB1A29B7}" xr6:coauthVersionLast="47" xr6:coauthVersionMax="47" xr10:uidLastSave="{00000000-0000-0000-0000-000000000000}"/>
  <bookViews>
    <workbookView xWindow="28680" yWindow="-120" windowWidth="29040" windowHeight="15720" activeTab="2" xr2:uid="{39283099-A684-4516-9E42-1156C950E10A}"/>
  </bookViews>
  <sheets>
    <sheet name="Item 18 Vila Velha" sheetId="107" r:id="rId1"/>
    <sheet name="Item 19 Cachoeiro do Itapemirim" sheetId="108" r:id="rId2"/>
    <sheet name="Item 20 São Mateus" sheetId="10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9" l="1"/>
  <c r="I68" i="109" s="1"/>
  <c r="I76" i="109" s="1"/>
  <c r="I54" i="108"/>
  <c r="I68" i="108" s="1"/>
  <c r="I76" i="108" s="1"/>
  <c r="F130" i="109"/>
  <c r="I116" i="109"/>
  <c r="H141" i="109" s="1"/>
  <c r="I99" i="109"/>
  <c r="I98" i="109"/>
  <c r="I97" i="109"/>
  <c r="I96" i="109"/>
  <c r="I95" i="109"/>
  <c r="I94" i="109"/>
  <c r="I100" i="109" s="1"/>
  <c r="I87" i="109"/>
  <c r="I86" i="109"/>
  <c r="I85" i="109"/>
  <c r="I84" i="109"/>
  <c r="I88" i="109" s="1"/>
  <c r="I83" i="109"/>
  <c r="I82" i="109"/>
  <c r="I59" i="109"/>
  <c r="H41" i="109"/>
  <c r="H46" i="109" s="1"/>
  <c r="H48" i="109" s="1"/>
  <c r="H33" i="109"/>
  <c r="I23" i="109"/>
  <c r="I24" i="109" s="1"/>
  <c r="F130" i="108"/>
  <c r="I116" i="108"/>
  <c r="H141" i="108" s="1"/>
  <c r="I99" i="108"/>
  <c r="I98" i="108"/>
  <c r="I97" i="108"/>
  <c r="I96" i="108"/>
  <c r="I95" i="108"/>
  <c r="I94" i="108"/>
  <c r="I100" i="108" s="1"/>
  <c r="I87" i="108"/>
  <c r="I86" i="108"/>
  <c r="I85" i="108"/>
  <c r="I84" i="108"/>
  <c r="I88" i="108" s="1"/>
  <c r="I83" i="108"/>
  <c r="I82" i="108"/>
  <c r="I59" i="108"/>
  <c r="H41" i="108"/>
  <c r="H46" i="108" s="1"/>
  <c r="H48" i="108" s="1"/>
  <c r="H33" i="108"/>
  <c r="I23" i="108"/>
  <c r="I24" i="108" s="1"/>
  <c r="I68" i="107"/>
  <c r="H137" i="109" l="1"/>
  <c r="J96" i="109"/>
  <c r="J87" i="109"/>
  <c r="J83" i="109"/>
  <c r="J98" i="109"/>
  <c r="J85" i="109"/>
  <c r="J99" i="109"/>
  <c r="J95" i="109"/>
  <c r="J86" i="109"/>
  <c r="J82" i="109"/>
  <c r="I32" i="109"/>
  <c r="J97" i="109"/>
  <c r="J84" i="109"/>
  <c r="I31" i="109"/>
  <c r="J94" i="109"/>
  <c r="H137" i="108"/>
  <c r="J97" i="108"/>
  <c r="J84" i="108"/>
  <c r="J96" i="108"/>
  <c r="J87" i="108"/>
  <c r="J83" i="108"/>
  <c r="J99" i="108"/>
  <c r="J95" i="108"/>
  <c r="J86" i="108"/>
  <c r="J82" i="108"/>
  <c r="I32" i="108"/>
  <c r="I31" i="108"/>
  <c r="I33" i="108" s="1"/>
  <c r="I74" i="108" s="1"/>
  <c r="J98" i="108"/>
  <c r="J94" i="108"/>
  <c r="J85" i="108"/>
  <c r="I54" i="107"/>
  <c r="J100" i="109" l="1"/>
  <c r="I105" i="109" s="1"/>
  <c r="I107" i="109" s="1"/>
  <c r="H140" i="109" s="1"/>
  <c r="J88" i="109"/>
  <c r="H139" i="109" s="1"/>
  <c r="I33" i="109"/>
  <c r="I42" i="108"/>
  <c r="I41" i="108"/>
  <c r="I40" i="108"/>
  <c r="I45" i="108"/>
  <c r="J100" i="108"/>
  <c r="I105" i="108" s="1"/>
  <c r="I107" i="108" s="1"/>
  <c r="H140" i="108" s="1"/>
  <c r="I44" i="108"/>
  <c r="I43" i="108"/>
  <c r="I47" i="108"/>
  <c r="I39" i="108"/>
  <c r="J88" i="108"/>
  <c r="H139" i="108" s="1"/>
  <c r="I59" i="107"/>
  <c r="F130" i="107"/>
  <c r="I116" i="107"/>
  <c r="H141" i="107" s="1"/>
  <c r="I99" i="107"/>
  <c r="I98" i="107"/>
  <c r="I97" i="107"/>
  <c r="I96" i="107"/>
  <c r="I95" i="107"/>
  <c r="I94" i="107"/>
  <c r="I87" i="107"/>
  <c r="I86" i="107"/>
  <c r="I85" i="107"/>
  <c r="I84" i="107"/>
  <c r="I83" i="107"/>
  <c r="I82" i="107"/>
  <c r="H41" i="107"/>
  <c r="H46" i="107" s="1"/>
  <c r="H48" i="107" s="1"/>
  <c r="H33" i="107"/>
  <c r="I23" i="107"/>
  <c r="I24" i="107" s="1"/>
  <c r="I74" i="109" l="1"/>
  <c r="I43" i="109"/>
  <c r="I42" i="109"/>
  <c r="I44" i="109"/>
  <c r="I47" i="109"/>
  <c r="I39" i="109"/>
  <c r="I41" i="109"/>
  <c r="I45" i="109"/>
  <c r="I40" i="109"/>
  <c r="I46" i="108"/>
  <c r="I48" i="108" s="1"/>
  <c r="I75" i="108" s="1"/>
  <c r="I77" i="108" s="1"/>
  <c r="I76" i="107"/>
  <c r="I88" i="107"/>
  <c r="I100" i="107"/>
  <c r="J83" i="107"/>
  <c r="J99" i="107"/>
  <c r="J95" i="107"/>
  <c r="J86" i="107"/>
  <c r="J82" i="107"/>
  <c r="H137" i="107"/>
  <c r="J96" i="107"/>
  <c r="I32" i="107"/>
  <c r="J87" i="107"/>
  <c r="J98" i="107"/>
  <c r="J94" i="107"/>
  <c r="J85" i="107"/>
  <c r="I31" i="107"/>
  <c r="J97" i="107"/>
  <c r="J84" i="107"/>
  <c r="I46" i="109" l="1"/>
  <c r="I48" i="109" s="1"/>
  <c r="I75" i="109" s="1"/>
  <c r="I77" i="109" s="1"/>
  <c r="H138" i="108"/>
  <c r="H142" i="108" s="1"/>
  <c r="G122" i="108"/>
  <c r="G123" i="108"/>
  <c r="G126" i="108"/>
  <c r="G125" i="108"/>
  <c r="G128" i="108"/>
  <c r="I33" i="107"/>
  <c r="I43" i="107" s="1"/>
  <c r="J100" i="107"/>
  <c r="I105" i="107" s="1"/>
  <c r="I107" i="107" s="1"/>
  <c r="H140" i="107" s="1"/>
  <c r="J88" i="107"/>
  <c r="H139" i="107" s="1"/>
  <c r="G130" i="108" l="1"/>
  <c r="H143" i="108" s="1"/>
  <c r="H138" i="109"/>
  <c r="H142" i="109" s="1"/>
  <c r="G123" i="109"/>
  <c r="G125" i="109"/>
  <c r="G126" i="109"/>
  <c r="G122" i="109"/>
  <c r="G128" i="109"/>
  <c r="H144" i="108"/>
  <c r="H145" i="108" s="1"/>
  <c r="I74" i="107"/>
  <c r="I42" i="107"/>
  <c r="I39" i="107"/>
  <c r="I44" i="107"/>
  <c r="I41" i="107"/>
  <c r="I40" i="107"/>
  <c r="I47" i="107"/>
  <c r="I45" i="107"/>
  <c r="G130" i="109" l="1"/>
  <c r="H143" i="109" s="1"/>
  <c r="H144" i="109" s="1"/>
  <c r="H145" i="109" s="1"/>
  <c r="I46" i="107"/>
  <c r="I48" i="107" s="1"/>
  <c r="I75" i="107" s="1"/>
  <c r="I77" i="107" s="1"/>
  <c r="H138" i="107" s="1"/>
  <c r="H142" i="107" s="1"/>
  <c r="G122" i="107" l="1"/>
  <c r="G123" i="107"/>
  <c r="G126" i="107"/>
  <c r="G125" i="107"/>
  <c r="G128" i="107"/>
  <c r="G130" i="107" l="1"/>
  <c r="H143" i="107" s="1"/>
  <c r="H144" i="107" l="1"/>
  <c r="H145"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=(4,7*2*22)-(i22/100)*3 CCT FETRACS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2" authorId="0" shapeId="0" xr:uid="{4E1F0F4B-0B21-493C-9146-3939CBEC601F}">
      <text>
        <r>
          <rPr>
            <b/>
            <sz val="9"/>
            <color indexed="81"/>
            <rFont val="Segoe UI"/>
            <family val="2"/>
          </rPr>
          <t>De acordo com levantamento efetuado em diversos contratos, cerca de 5% do pessoal é demitido pelo
empregador</t>
        </r>
      </text>
    </comment>
    <comment ref="B83"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4"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5"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7"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5"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6"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7"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8"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9"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9"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F38A9938-CE3B-4782-B1E3-07FB66E49320}">
      <text>
        <r>
          <rPr>
            <b/>
            <sz val="9"/>
            <color indexed="81"/>
            <rFont val="Segoe UI"/>
            <family val="2"/>
          </rPr>
          <t xml:space="preserve">=(3,5*2*22)-(i22/100)*3 CCT FETRACS
</t>
        </r>
      </text>
    </comment>
    <comment ref="H57" authorId="0" shapeId="0" xr:uid="{E167E333-790D-4D08-8147-460DD95F0E38}">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2" authorId="0" shapeId="0" xr:uid="{9F4BC0D6-8890-4A8D-AD5D-DB985E01E6BB}">
      <text>
        <r>
          <rPr>
            <b/>
            <sz val="9"/>
            <color indexed="81"/>
            <rFont val="Segoe UI"/>
            <family val="2"/>
          </rPr>
          <t>De acordo com levantamento efetuado em diversos contratos, cerca de 5% do pessoal é demitido pelo
empregador</t>
        </r>
      </text>
    </comment>
    <comment ref="B83" authorId="0" shapeId="0" xr:uid="{35DDF692-2745-4899-BFED-C5594C4DCEB3}">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4" authorId="0" shapeId="0" xr:uid="{8F570851-C80C-4EF1-94BE-14BE29F75DAD}">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5" authorId="0" shapeId="0" xr:uid="{C2C7F6B6-C8CA-46E6-96FA-01C869BD7D8E}">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7" authorId="0" shapeId="0" xr:uid="{F2A4B6D6-EDF0-475B-910E-CB4C772D94F4}">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5" authorId="0" shapeId="0" xr:uid="{E5CA499D-984D-4946-B69E-DD03710DDCF3}">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6" authorId="0" shapeId="0" xr:uid="{BAD77008-ECDA-44C8-BEE9-B7A0B72F3BCC}">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7" authorId="0" shapeId="0" xr:uid="{0FB80864-2D53-49C1-A93C-972D3AF6AE4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8" authorId="0" shapeId="0" xr:uid="{D0508102-FE53-4AEF-BFF6-5000F1E878D4}">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9" authorId="0" shapeId="0" xr:uid="{CFBC5A11-80E8-42B3-84B5-7257B8F2A98F}">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9" authorId="1" shapeId="0" xr:uid="{8AB6A687-818D-4E6F-9304-88ADBA8608F8}">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CC1F08C1-DBDA-4F59-B1F8-8A6752ED367D}">
      <text>
        <r>
          <rPr>
            <b/>
            <sz val="9"/>
            <color indexed="81"/>
            <rFont val="Segoe UI"/>
            <family val="2"/>
          </rPr>
          <t>=(4,5*2*22)-(i22/100)*3 CCT FETRACS</t>
        </r>
      </text>
    </comment>
    <comment ref="H57" authorId="0" shapeId="0" xr:uid="{51720CF6-F296-4F6D-BEEA-6AF88D7F5672}">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2" authorId="0" shapeId="0" xr:uid="{B723FC77-98E7-45AB-9DEF-19EDB1F0A5DD}">
      <text>
        <r>
          <rPr>
            <b/>
            <sz val="9"/>
            <color indexed="81"/>
            <rFont val="Segoe UI"/>
            <family val="2"/>
          </rPr>
          <t>De acordo com levantamento efetuado em diversos contratos, cerca de 5% do pessoal é demitido pelo
empregador</t>
        </r>
      </text>
    </comment>
    <comment ref="B83" authorId="0" shapeId="0" xr:uid="{54E2008C-A57A-44CE-B371-D6D28E306A2A}">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4" authorId="0" shapeId="0" xr:uid="{867A61E3-8FA6-4790-8B69-1C94BEC67416}">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5" authorId="0" shapeId="0" xr:uid="{268C2A04-17E7-4B2C-84FF-94CBB2E28822}">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7" authorId="0" shapeId="0" xr:uid="{D00F0BE2-7FF6-4D3F-819F-62729B161177}">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5" authorId="0" shapeId="0" xr:uid="{D8AF42EC-B64B-4D92-8B15-EC303F3AE558}">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6" authorId="0" shapeId="0" xr:uid="{2798E0D3-CE28-47A9-B089-2D9D9D5219A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7" authorId="0" shapeId="0" xr:uid="{39189E8E-06E8-4390-A915-986D73854656}">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8" authorId="0" shapeId="0" xr:uid="{79571C37-BA9B-4E52-B648-0540BF59E109}">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9" authorId="0" shapeId="0" xr:uid="{8E61B17B-B4F1-47D8-9864-14F83276ED66}">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9" authorId="1" shapeId="0" xr:uid="{16EB520C-C7E2-4B6E-A5A3-6ECDD1F44BE9}">
      <text>
        <r>
          <rPr>
            <b/>
            <sz val="9"/>
            <color indexed="81"/>
            <rFont val="Segoe UI"/>
            <family val="2"/>
          </rPr>
          <t>MODULOS DE 01 A 05</t>
        </r>
      </text>
    </comment>
  </commentList>
</comments>
</file>

<file path=xl/sharedStrings.xml><?xml version="1.0" encoding="utf-8"?>
<sst xmlns="http://schemas.openxmlformats.org/spreadsheetml/2006/main" count="594" uniqueCount="137">
  <si>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</si>
  <si>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</si>
  <si>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</si>
  <si>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</si>
  <si>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</si>
  <si>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</si>
  <si>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</si>
  <si>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</si>
  <si>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</si>
  <si>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</si>
  <si>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</si>
  <si>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</si>
  <si>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</si>
  <si>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</si>
  <si>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</si>
  <si>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</si>
  <si>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</si>
  <si>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</si>
  <si>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</si>
  <si>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</si>
  <si>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</si>
  <si>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</si>
  <si>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</si>
  <si>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</si>
  <si>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</si>
  <si>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</si>
  <si>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</si>
  <si>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</si>
  <si>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</si>
  <si>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</si>
  <si>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</si>
  <si>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</si>
  <si>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</si>
  <si>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</si>
  <si>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</si>
  <si>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</si>
  <si>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</si>
  <si>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</si>
  <si>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</si>
  <si>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</si>
  <si>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</si>
  <si>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</si>
  <si>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</si>
  <si>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</si>
  <si>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</si>
  <si>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</si>
  <si>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</si>
  <si>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</si>
  <si>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</si>
  <si>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</si>
  <si>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</si>
  <si>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</si>
  <si>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</si>
  <si>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</si>
  <si>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</si>
  <si>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</si>
  <si>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</si>
  <si>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</si>
  <si>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</si>
  <si>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</si>
  <si>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</si>
  <si>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</si>
  <si>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</si>
  <si>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</si>
  <si>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</si>
  <si>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</si>
  <si>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</si>
  <si>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</si>
  <si>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</si>
  <si>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</si>
  <si>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</si>
  <si>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</si>
  <si>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</si>
  <si>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</si>
  <si>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</si>
  <si>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</si>
  <si>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</si>
  <si>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</si>
  <si>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</si>
  <si>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</si>
  <si>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</si>
  <si>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</si>
  <si>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</si>
  <si>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</si>
  <si>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</si>
  <si>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</si>
  <si>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</si>
  <si>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</si>
  <si>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</si>
  <si>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</si>
  <si>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</si>
  <si>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</si>
  <si>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</si>
  <si>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</si>
  <si>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</si>
  <si>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</si>
  <si>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</si>
  <si>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</si>
  <si>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</si>
  <si>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</si>
  <si>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</si>
  <si>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</si>
  <si>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</si>
  <si>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</si>
  <si>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</si>
  <si>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</si>
  <si>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</si>
  <si>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</si>
  <si>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</si>
  <si>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</si>
  <si>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</si>
  <si>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</si>
  <si>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</si>
  <si>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</si>
  <si>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</si>
  <si>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</si>
  <si>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</si>
  <si>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Vila Velha/ES</t>
    </r>
  </si>
  <si>
    <r>
      <t>Digitador (</t>
    </r>
    <r>
      <rPr>
        <b/>
        <sz val="11"/>
        <color rgb="FFFF0000"/>
        <rFont val="Calibri"/>
        <family val="2"/>
        <scheme val="minor"/>
      </rPr>
      <t>CBO 4110-05</t>
    </r>
    <r>
      <rPr>
        <b/>
        <sz val="11"/>
        <color theme="1"/>
        <rFont val="Calibri"/>
        <family val="2"/>
        <scheme val="minor"/>
      </rPr>
      <t>) - SR/PF/ES - Vila Velha/ES</t>
    </r>
  </si>
  <si>
    <t>FETRACS/ES-2024</t>
  </si>
  <si>
    <t>31.10.2025</t>
  </si>
  <si>
    <r>
      <t xml:space="preserve">Salário-Base </t>
    </r>
    <r>
      <rPr>
        <b/>
        <sz val="11"/>
        <color rgb="FFFF0000"/>
        <rFont val="Calibri"/>
        <family val="2"/>
        <scheme val="minor"/>
      </rPr>
      <t>(CLÁUSULA 3 CCT-2024 FETRACS/2024-ES)</t>
    </r>
  </si>
  <si>
    <r>
      <t xml:space="preserve">B.1) Valor do auxílio-alimentação </t>
    </r>
    <r>
      <rPr>
        <b/>
        <sz val="11"/>
        <color rgb="FF0000FF"/>
        <rFont val="Calibri"/>
        <family val="2"/>
        <scheme val="minor"/>
      </rPr>
      <t>- (Cláusula 18ª, CCT 2024 FETRACS/ES)</t>
    </r>
  </si>
  <si>
    <t>CARTÃO ALIMENTAÇÃO</t>
  </si>
  <si>
    <r>
      <t>B.3) Participação do empregado em percentual sobre o auxílio-alimentação.</t>
    </r>
    <r>
      <rPr>
        <b/>
        <sz val="11"/>
        <color rgb="FF0000FF"/>
        <rFont val="Calibri"/>
        <family val="2"/>
        <scheme val="minor"/>
      </rPr>
      <t xml:space="preserve"> (Cláusula 18ª, CCT 2024 FETRACS/ES)</t>
    </r>
  </si>
  <si>
    <r>
      <t>C.1) Participação do empregado -</t>
    </r>
    <r>
      <rPr>
        <b/>
        <sz val="11"/>
        <color rgb="FF0000FF"/>
        <rFont val="Calibri"/>
        <family val="2"/>
        <scheme val="minor"/>
      </rPr>
      <t xml:space="preserve"> (Cláusula 18ª, CCT 2024 FETRACS/ES)</t>
    </r>
  </si>
  <si>
    <r>
      <t xml:space="preserve">Transporte </t>
    </r>
    <r>
      <rPr>
        <b/>
        <sz val="11"/>
        <color rgb="FFFF0000"/>
        <rFont val="Calibri"/>
        <family val="2"/>
        <scheme val="minor"/>
      </rPr>
      <t>Cálculo do valor: [(2xVTx dias úteis) – (6%xSB)]</t>
    </r>
    <r>
      <rPr>
        <b/>
        <sz val="11"/>
        <rFont val="Calibri"/>
        <family val="2"/>
        <scheme val="minor"/>
      </rPr>
      <t xml:space="preserve">  </t>
    </r>
    <r>
      <rPr>
        <b/>
        <sz val="11"/>
        <color rgb="FF0000FF"/>
        <rFont val="Calibri"/>
        <family val="2"/>
        <scheme val="minor"/>
      </rPr>
      <t>(Cláusula 18ª, CCT 2024 FETRACS/ES)</t>
    </r>
    <r>
      <rPr>
        <b/>
        <sz val="11"/>
        <rFont val="Calibri"/>
        <family val="2"/>
        <scheme val="minor"/>
      </rPr>
      <t xml:space="preserve"> 3%</t>
    </r>
  </si>
  <si>
    <t>Pago somente se aplicar a todos os empregados da empresa, e não somente aos disponibilizados para a Administração</t>
  </si>
  <si>
    <r>
      <rPr>
        <b/>
        <sz val="11"/>
        <rFont val="Calibri"/>
        <family val="2"/>
        <scheme val="minor"/>
      </rPr>
      <t>PLANO ODONTOLÓGICO</t>
    </r>
    <r>
      <rPr>
        <b/>
        <sz val="11"/>
        <color rgb="FFFF0000"/>
        <rFont val="Calibri"/>
        <family val="2"/>
        <scheme val="minor"/>
      </rPr>
      <t xml:space="preserve"> -  </t>
    </r>
    <r>
      <rPr>
        <b/>
        <sz val="11"/>
        <color rgb="FF0000FF"/>
        <rFont val="Calibri"/>
        <family val="2"/>
        <scheme val="minor"/>
      </rPr>
      <t>(Cláusula 21ª, CCT 2024 FETRACS/ES)</t>
    </r>
  </si>
  <si>
    <r>
      <rPr>
        <b/>
        <sz val="11"/>
        <rFont val="Calibri"/>
        <family val="2"/>
        <scheme val="minor"/>
      </rPr>
      <t>AUXÍLIO SAÚDE</t>
    </r>
    <r>
      <rPr>
        <b/>
        <sz val="11"/>
        <color rgb="FFFF0000"/>
        <rFont val="Calibri"/>
        <family val="2"/>
        <scheme val="minor"/>
      </rPr>
      <t xml:space="preserve"> -  </t>
    </r>
    <r>
      <rPr>
        <b/>
        <sz val="11"/>
        <color rgb="FF0000FF"/>
        <rFont val="Calibri"/>
        <family val="2"/>
        <scheme val="minor"/>
      </rPr>
      <t>(Cláusula 20ª, CCT 2024 FETRACS/ES)</t>
    </r>
  </si>
  <si>
    <r>
      <rPr>
        <b/>
        <sz val="11"/>
        <rFont val="Calibri"/>
        <family val="2"/>
        <scheme val="minor"/>
      </rPr>
      <t>SEGURO DE VIDA</t>
    </r>
    <r>
      <rPr>
        <b/>
        <sz val="11"/>
        <color rgb="FFFF0000"/>
        <rFont val="Calibri"/>
        <family val="2"/>
        <scheme val="minor"/>
      </rPr>
      <t xml:space="preserve"> -  </t>
    </r>
    <r>
      <rPr>
        <b/>
        <sz val="11"/>
        <color rgb="FF0000FF"/>
        <rFont val="Calibri"/>
        <family val="2"/>
        <scheme val="minor"/>
      </rPr>
      <t>(Cláusula 26ª, CCT 2024 FETRACS/ES)</t>
    </r>
  </si>
  <si>
    <t xml:space="preserve">LUCRO REAL, COMPROVAR. </t>
  </si>
  <si>
    <t>Comprovar.</t>
  </si>
  <si>
    <r>
      <t>Digitador (</t>
    </r>
    <r>
      <rPr>
        <b/>
        <sz val="11"/>
        <color rgb="FFFF0000"/>
        <rFont val="Calibri"/>
        <family val="2"/>
        <scheme val="minor"/>
      </rPr>
      <t>CBO 4110-05</t>
    </r>
    <r>
      <rPr>
        <b/>
        <sz val="11"/>
        <color theme="1"/>
        <rFont val="Calibri"/>
        <family val="2"/>
        <scheme val="minor"/>
      </rPr>
      <t>) - SR/PF/ES - Cachoeiro do Itapemirim/ES</t>
    </r>
  </si>
  <si>
    <r>
      <t xml:space="preserve">C.3. Tributos Municipais (ISS) - </t>
    </r>
    <r>
      <rPr>
        <b/>
        <sz val="11"/>
        <color rgb="FFFF0000"/>
        <rFont val="Calibri"/>
        <family val="2"/>
        <scheme val="minor"/>
      </rPr>
      <t>Cachoeiro do Itapemirim/ES</t>
    </r>
  </si>
  <si>
    <r>
      <t xml:space="preserve">C.3. Tributos Municipais (ISS) - </t>
    </r>
    <r>
      <rPr>
        <b/>
        <sz val="11"/>
        <color rgb="FFFF0000"/>
        <rFont val="Calibri"/>
        <family val="2"/>
        <scheme val="minor"/>
      </rPr>
      <t>São Mateus/ES</t>
    </r>
  </si>
  <si>
    <r>
      <t>Digitador (</t>
    </r>
    <r>
      <rPr>
        <b/>
        <sz val="11"/>
        <color rgb="FFFF0000"/>
        <rFont val="Calibri"/>
        <family val="2"/>
        <scheme val="minor"/>
      </rPr>
      <t>CBO 4110-05</t>
    </r>
    <r>
      <rPr>
        <b/>
        <sz val="11"/>
        <color theme="1"/>
        <rFont val="Calibri"/>
        <family val="2"/>
        <scheme val="minor"/>
      </rPr>
      <t>) - SR/PF/ES - São Mateus/ES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</si>
</sst>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sz val="10"/>
      <color rgb="FF0000FF"/>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91">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12" fillId="0" borderId="1" xfId="0" applyFont="1" applyBorder="1" applyAlignment="1">
      <alignment horizontal="left" vertical="center"/>
    </xf>
    <xf numFmtId="166" fontId="7" fillId="0" borderId="1" xfId="4" applyNumberFormat="1" applyFont="1" applyBorder="1" applyAlignment="1">
      <alignment horizontal="center" vertical="center"/>
    </xf>
    <xf numFmtId="0" fontId="12" fillId="0" borderId="1" xfId="0" applyFont="1" applyBorder="1" applyAlignment="1">
      <alignment vertical="center"/>
    </xf>
    <xf numFmtId="0" fontId="21" fillId="0" borderId="4"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3" fillId="0" borderId="4" xfId="0" applyFont="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62B28F63-D300-4356-9E81-2C7A88C09983}"/>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BE9BF7A4-BE47-4C58-8B8A-83BFA455C7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4AC9F6EE-A8BB-427D-8218-03B1EB977E38}"/>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EC2C9B3-C1E6-4D84-9ACA-586A69B96ED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8"/>
  <sheetViews>
    <sheetView topLeftCell="A44" workbookViewId="0">
      <selection activeCell="J159" sqref="J15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4.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1"/>
    </row>
    <row r="2" spans="1:256" x14ac:dyDescent="0.35">
      <c r="A2" s="9"/>
      <c r="B2" s="9"/>
      <c r="C2" s="9"/>
      <c r="D2" s="9"/>
      <c r="E2" s="10"/>
      <c r="F2" s="10"/>
      <c r="G2" s="10"/>
      <c r="J2" s="112"/>
    </row>
    <row r="3" spans="1:256" x14ac:dyDescent="0.35">
      <c r="A3" s="113" t="s">
        <v>0</v>
      </c>
      <c r="B3" s="113"/>
      <c r="C3" s="113"/>
      <c r="D3" s="113"/>
      <c r="E3" s="113"/>
      <c r="F3" s="113"/>
      <c r="G3" s="113"/>
      <c r="H3" s="113"/>
      <c r="I3" s="113"/>
      <c r="J3" s="112"/>
    </row>
    <row r="4" spans="1:256" x14ac:dyDescent="0.35">
      <c r="A4" s="114" t="s">
        <v>115</v>
      </c>
      <c r="B4" s="114"/>
      <c r="C4" s="114"/>
      <c r="D4" s="114"/>
      <c r="E4" s="114"/>
      <c r="F4" s="114"/>
      <c r="G4" s="114"/>
      <c r="H4" s="114"/>
      <c r="I4" s="114"/>
      <c r="J4" s="112"/>
    </row>
    <row r="5" spans="1:256" x14ac:dyDescent="0.35">
      <c r="A5" s="115" t="s">
        <v>9</v>
      </c>
      <c r="B5" s="115"/>
      <c r="C5" s="115"/>
      <c r="D5" s="115"/>
      <c r="E5" s="115"/>
      <c r="F5" s="115"/>
      <c r="G5" s="115"/>
      <c r="H5" s="115"/>
      <c r="I5" s="115"/>
      <c r="J5" s="112"/>
    </row>
    <row r="6" spans="1:256" x14ac:dyDescent="0.35">
      <c r="A6" s="116" t="s">
        <v>118</v>
      </c>
      <c r="B6" s="116"/>
      <c r="C6" s="116"/>
      <c r="D6" s="116"/>
      <c r="E6" s="116"/>
      <c r="F6" s="116"/>
      <c r="G6" s="116"/>
      <c r="H6" s="116"/>
      <c r="I6" s="116"/>
      <c r="J6" s="112"/>
    </row>
    <row r="7" spans="1:256" x14ac:dyDescent="0.35">
      <c r="A7" s="16"/>
      <c r="B7" s="16"/>
      <c r="C7" s="16"/>
      <c r="D7" s="16"/>
      <c r="E7" s="16"/>
      <c r="F7" s="16"/>
      <c r="G7" s="16"/>
      <c r="H7" s="17"/>
      <c r="I7" s="18"/>
      <c r="J7" s="112"/>
    </row>
    <row r="8" spans="1:256" customFormat="1" ht="14.5" customHeight="1" x14ac:dyDescent="0.35">
      <c r="A8" s="117" t="s">
        <v>112</v>
      </c>
      <c r="B8" s="117"/>
      <c r="C8" s="117"/>
      <c r="D8" s="117"/>
      <c r="E8" s="117"/>
      <c r="F8" s="117"/>
      <c r="G8" s="117"/>
      <c r="H8" s="117"/>
      <c r="I8" s="117"/>
      <c r="J8" s="11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8" t="s">
        <v>80</v>
      </c>
      <c r="B9" s="118"/>
      <c r="C9" s="118"/>
      <c r="D9" s="118"/>
      <c r="E9" s="118"/>
      <c r="F9" s="118"/>
      <c r="G9" s="118"/>
      <c r="H9" s="118"/>
      <c r="I9" s="118"/>
      <c r="J9" s="11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3" t="s">
        <v>74</v>
      </c>
      <c r="B10" s="93"/>
      <c r="C10" s="93"/>
      <c r="D10" s="93"/>
      <c r="E10" s="93"/>
      <c r="F10" s="93"/>
      <c r="G10" s="93"/>
      <c r="H10" s="93"/>
      <c r="I10" s="93"/>
      <c r="J10" s="11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9"/>
      <c r="B11" s="119"/>
      <c r="C11" s="119"/>
      <c r="D11" s="119"/>
      <c r="E11" s="119"/>
      <c r="F11" s="119"/>
      <c r="G11" s="119"/>
      <c r="H11" s="119"/>
      <c r="I11" s="119"/>
      <c r="J11" s="11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0"/>
      <c r="B12" s="120"/>
      <c r="C12" s="120"/>
      <c r="D12" s="120"/>
      <c r="E12" s="120"/>
      <c r="F12" s="120"/>
      <c r="G12" s="120"/>
      <c r="H12" s="120"/>
      <c r="I12" s="120"/>
      <c r="J12" s="11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1" t="s">
        <v>68</v>
      </c>
      <c r="B13" s="121"/>
      <c r="C13" s="121"/>
      <c r="D13" s="121"/>
      <c r="E13" s="121"/>
      <c r="F13" s="121"/>
      <c r="G13" s="121"/>
      <c r="H13" s="121"/>
      <c r="I13" s="121"/>
      <c r="J13" s="112"/>
    </row>
    <row r="14" spans="1:256" customFormat="1" ht="14.5" customHeight="1" x14ac:dyDescent="0.35">
      <c r="A14" s="20" t="s">
        <v>14</v>
      </c>
      <c r="B14" s="96" t="s">
        <v>69</v>
      </c>
      <c r="C14" s="97"/>
      <c r="D14" s="97"/>
      <c r="E14" s="97"/>
      <c r="F14" s="98"/>
      <c r="G14" s="99" t="s">
        <v>70</v>
      </c>
      <c r="H14" s="100"/>
      <c r="I14" s="101"/>
      <c r="J14" s="112"/>
    </row>
    <row r="15" spans="1:256" customFormat="1" x14ac:dyDescent="0.35">
      <c r="A15" s="20" t="s">
        <v>15</v>
      </c>
      <c r="B15" s="102" t="s">
        <v>71</v>
      </c>
      <c r="C15" s="103"/>
      <c r="D15" s="103"/>
      <c r="E15" s="103"/>
      <c r="F15" s="104"/>
      <c r="G15" s="105" t="s">
        <v>119</v>
      </c>
      <c r="H15" s="106"/>
      <c r="I15" s="107"/>
      <c r="J15" s="112"/>
    </row>
    <row r="16" spans="1:256" customFormat="1" ht="14.5" customHeight="1" x14ac:dyDescent="0.35">
      <c r="A16" s="20" t="s">
        <v>29</v>
      </c>
      <c r="B16" s="96" t="s">
        <v>72</v>
      </c>
      <c r="C16" s="97"/>
      <c r="D16" s="97"/>
      <c r="E16" s="97"/>
      <c r="F16" s="98"/>
      <c r="G16" s="108">
        <v>24</v>
      </c>
      <c r="H16" s="109"/>
      <c r="I16" s="110"/>
      <c r="J16" s="112"/>
    </row>
    <row r="17" spans="1:256" customFormat="1" ht="15" customHeight="1" x14ac:dyDescent="0.35">
      <c r="A17" s="20" t="s">
        <v>32</v>
      </c>
      <c r="B17" s="87" t="s">
        <v>73</v>
      </c>
      <c r="C17" s="87"/>
      <c r="D17" s="87"/>
      <c r="E17" s="87"/>
      <c r="F17" s="87"/>
      <c r="G17" s="88" t="s">
        <v>120</v>
      </c>
      <c r="H17" s="89"/>
      <c r="I17" s="90"/>
      <c r="J17" s="112"/>
    </row>
    <row r="18" spans="1:256" x14ac:dyDescent="0.35">
      <c r="A18" s="91"/>
      <c r="B18" s="91"/>
      <c r="C18" s="91"/>
      <c r="D18" s="91"/>
      <c r="E18" s="91"/>
      <c r="F18" s="91"/>
      <c r="G18" s="91"/>
      <c r="H18" s="91"/>
      <c r="I18" s="91"/>
      <c r="J18" s="92"/>
    </row>
    <row r="19" spans="1:256" x14ac:dyDescent="0.35">
      <c r="A19" s="91"/>
      <c r="B19" s="91"/>
      <c r="C19" s="91"/>
      <c r="D19" s="91"/>
      <c r="E19" s="91"/>
      <c r="F19" s="91"/>
      <c r="G19" s="91"/>
      <c r="H19" s="91"/>
      <c r="I19" s="91"/>
      <c r="J19" s="92"/>
    </row>
    <row r="20" spans="1:256" x14ac:dyDescent="0.35">
      <c r="A20" s="93" t="s">
        <v>10</v>
      </c>
      <c r="B20" s="93"/>
      <c r="C20" s="93"/>
      <c r="D20" s="93"/>
      <c r="E20" s="93"/>
      <c r="F20" s="93"/>
      <c r="G20" s="93"/>
      <c r="H20" s="93"/>
      <c r="I20" s="9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4" t="s">
        <v>11</v>
      </c>
      <c r="C21" s="94"/>
      <c r="D21" s="94"/>
      <c r="E21" s="94"/>
      <c r="F21" s="94"/>
      <c r="G21" s="94"/>
      <c r="H21" s="3" t="s">
        <v>12</v>
      </c>
      <c r="I21" s="3" t="s">
        <v>13</v>
      </c>
      <c r="J21" s="21"/>
      <c r="K21" s="13"/>
      <c r="N21" s="13"/>
      <c r="O21" s="13"/>
      <c r="P21" s="13"/>
    </row>
    <row r="22" spans="1:256" x14ac:dyDescent="0.35">
      <c r="A22" s="5" t="s">
        <v>14</v>
      </c>
      <c r="B22" s="95" t="s">
        <v>121</v>
      </c>
      <c r="C22" s="95"/>
      <c r="D22" s="95"/>
      <c r="E22" s="95"/>
      <c r="F22" s="95"/>
      <c r="G22" s="95"/>
      <c r="H22" s="95"/>
      <c r="I22" s="28">
        <v>1496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7" t="s">
        <v>75</v>
      </c>
      <c r="C23" s="137"/>
      <c r="D23" s="137"/>
      <c r="E23" s="137"/>
      <c r="F23" s="137"/>
      <c r="G23" s="137"/>
      <c r="H23" s="43">
        <v>0.3</v>
      </c>
      <c r="I23" s="32">
        <f>ROUND(H23*I22,2)</f>
        <v>448.8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4" t="s">
        <v>1</v>
      </c>
      <c r="B24" s="94"/>
      <c r="C24" s="94"/>
      <c r="D24" s="94"/>
      <c r="E24" s="94"/>
      <c r="F24" s="94"/>
      <c r="G24" s="94"/>
      <c r="H24" s="94"/>
      <c r="I24" s="33">
        <f>SUM(I22:I23)</f>
        <v>1944.8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8" t="s">
        <v>16</v>
      </c>
      <c r="B25" s="138"/>
      <c r="C25" s="138"/>
      <c r="D25" s="138"/>
      <c r="E25" s="138"/>
      <c r="F25" s="138"/>
      <c r="G25" s="138"/>
      <c r="H25" s="138"/>
      <c r="I25" s="13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9"/>
      <c r="B26" s="139"/>
      <c r="C26" s="139"/>
      <c r="D26" s="139"/>
      <c r="E26" s="139"/>
      <c r="F26" s="139"/>
      <c r="G26" s="139"/>
      <c r="H26" s="139"/>
      <c r="I26" s="139"/>
      <c r="J26" s="14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1"/>
      <c r="B27" s="141"/>
      <c r="C27" s="141"/>
      <c r="D27" s="141"/>
      <c r="E27" s="141"/>
      <c r="F27" s="141"/>
      <c r="G27" s="141"/>
      <c r="H27" s="141"/>
      <c r="I27" s="141"/>
      <c r="J27" s="14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3" t="s">
        <v>18</v>
      </c>
      <c r="B29" s="143"/>
      <c r="C29" s="143"/>
      <c r="D29" s="143"/>
      <c r="E29" s="143"/>
      <c r="F29" s="143"/>
      <c r="G29" s="143"/>
      <c r="H29" s="143"/>
      <c r="I29" s="14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3" t="s">
        <v>113</v>
      </c>
      <c r="C31" s="124"/>
      <c r="D31" s="124"/>
      <c r="E31" s="124"/>
      <c r="F31" s="124"/>
      <c r="G31" s="125"/>
      <c r="H31" s="23">
        <v>8.3299999999999999E-2</v>
      </c>
      <c r="I31" s="34">
        <f>I24*H31</f>
        <v>162.00183999999999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6" t="s">
        <v>114</v>
      </c>
      <c r="C32" s="127"/>
      <c r="D32" s="127"/>
      <c r="E32" s="127"/>
      <c r="F32" s="127"/>
      <c r="G32" s="128"/>
      <c r="H32" s="23">
        <v>0.121</v>
      </c>
      <c r="I32" s="34">
        <f>I24*H32</f>
        <v>235.32079999999999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9" t="s">
        <v>1</v>
      </c>
      <c r="B33" s="130"/>
      <c r="C33" s="130"/>
      <c r="D33" s="130"/>
      <c r="E33" s="130"/>
      <c r="F33" s="130"/>
      <c r="G33" s="131"/>
      <c r="H33" s="65">
        <f>SUM(H31:H32)</f>
        <v>0.20429999999999998</v>
      </c>
      <c r="I33" s="33">
        <f>SUM(I31+I32)</f>
        <v>397.32263999999998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2" t="s">
        <v>22</v>
      </c>
      <c r="B34" s="132"/>
      <c r="C34" s="132"/>
      <c r="D34" s="132"/>
      <c r="E34" s="132"/>
      <c r="F34" s="132"/>
      <c r="G34" s="132"/>
      <c r="H34" s="132"/>
      <c r="I34" s="13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3"/>
      <c r="B35" s="133"/>
      <c r="C35" s="133"/>
      <c r="D35" s="133"/>
      <c r="E35" s="133"/>
      <c r="F35" s="133"/>
      <c r="G35" s="133"/>
      <c r="H35" s="133"/>
      <c r="I35" s="133"/>
      <c r="J35" s="13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5"/>
      <c r="B36" s="135"/>
      <c r="C36" s="135"/>
      <c r="D36" s="135"/>
      <c r="E36" s="135"/>
      <c r="F36" s="135"/>
      <c r="G36" s="135"/>
      <c r="H36" s="135"/>
      <c r="I36" s="135"/>
      <c r="J36" s="13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3" t="s">
        <v>77</v>
      </c>
      <c r="B37" s="93"/>
      <c r="C37" s="93"/>
      <c r="D37" s="93"/>
      <c r="E37" s="93"/>
      <c r="F37" s="93"/>
      <c r="G37" s="93"/>
      <c r="H37" s="93"/>
      <c r="I37" s="93"/>
      <c r="J37" s="15"/>
    </row>
    <row r="38" spans="1:256" ht="30" customHeight="1" x14ac:dyDescent="0.35">
      <c r="A38" s="6" t="s">
        <v>23</v>
      </c>
      <c r="B38" s="94" t="s">
        <v>24</v>
      </c>
      <c r="C38" s="94"/>
      <c r="D38" s="94"/>
      <c r="E38" s="94"/>
      <c r="F38" s="94"/>
      <c r="G38" s="9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5" t="s">
        <v>27</v>
      </c>
      <c r="C39" s="95"/>
      <c r="D39" s="95"/>
      <c r="E39" s="95"/>
      <c r="F39" s="95"/>
      <c r="G39" s="95"/>
      <c r="H39" s="23">
        <v>0.2</v>
      </c>
      <c r="I39" s="32">
        <f>(I24+I33)*H39</f>
        <v>468.42452800000001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5" t="s">
        <v>28</v>
      </c>
      <c r="C40" s="95"/>
      <c r="D40" s="95"/>
      <c r="E40" s="95"/>
      <c r="F40" s="95"/>
      <c r="G40" s="95"/>
      <c r="H40" s="23">
        <v>2.5000000000000001E-2</v>
      </c>
      <c r="I40" s="32">
        <f>(I24+I33)*H40</f>
        <v>58.553066000000001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7" t="s">
        <v>76</v>
      </c>
      <c r="C41" s="147"/>
      <c r="D41" s="5" t="s">
        <v>30</v>
      </c>
      <c r="E41" s="29">
        <v>0.03</v>
      </c>
      <c r="F41" s="5" t="s">
        <v>31</v>
      </c>
      <c r="G41" s="30">
        <v>1</v>
      </c>
      <c r="H41" s="23">
        <f>ROUND((E41*G41),6)</f>
        <v>0.03</v>
      </c>
      <c r="I41" s="32">
        <f>(I24+I33)*H41</f>
        <v>70.263679199999999</v>
      </c>
      <c r="J41" s="40" t="s">
        <v>132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5" t="s">
        <v>33</v>
      </c>
      <c r="C42" s="95"/>
      <c r="D42" s="95"/>
      <c r="E42" s="95"/>
      <c r="F42" s="95"/>
      <c r="G42" s="95"/>
      <c r="H42" s="23">
        <v>1.4999999999999999E-2</v>
      </c>
      <c r="I42" s="32">
        <f>(I24+I33)*H42</f>
        <v>35.131839599999999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5" t="s">
        <v>34</v>
      </c>
      <c r="C43" s="95"/>
      <c r="D43" s="95"/>
      <c r="E43" s="95"/>
      <c r="F43" s="95"/>
      <c r="G43" s="95"/>
      <c r="H43" s="23">
        <v>0.01</v>
      </c>
      <c r="I43" s="32">
        <f>(I24+I33)*H43</f>
        <v>23.421226400000002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5" t="s">
        <v>2</v>
      </c>
      <c r="C44" s="95"/>
      <c r="D44" s="95"/>
      <c r="E44" s="95"/>
      <c r="F44" s="95"/>
      <c r="G44" s="95"/>
      <c r="H44" s="23">
        <v>6.0000000000000001E-3</v>
      </c>
      <c r="I44" s="32">
        <f>(I24+I33)*H44</f>
        <v>14.05273584</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5" t="s">
        <v>3</v>
      </c>
      <c r="C45" s="95"/>
      <c r="D45" s="95"/>
      <c r="E45" s="95"/>
      <c r="F45" s="95"/>
      <c r="G45" s="95"/>
      <c r="H45" s="23">
        <v>2E-3</v>
      </c>
      <c r="I45" s="32">
        <f>(I24+I33)*H45</f>
        <v>4.6842452799999998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4"/>
      <c r="B46" s="145"/>
      <c r="C46" s="145"/>
      <c r="D46" s="145"/>
      <c r="E46" s="145"/>
      <c r="F46" s="145"/>
      <c r="G46" s="146"/>
      <c r="H46" s="48">
        <f>SUM(H39:H45)</f>
        <v>0.28800000000000003</v>
      </c>
      <c r="I46" s="28">
        <f>SUM(I39:I45)</f>
        <v>674.53132031999996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5" t="s">
        <v>4</v>
      </c>
      <c r="C47" s="95"/>
      <c r="D47" s="95"/>
      <c r="E47" s="95"/>
      <c r="F47" s="95"/>
      <c r="G47" s="95"/>
      <c r="H47" s="23">
        <v>0.08</v>
      </c>
      <c r="I47" s="32">
        <f>(I24+I33)*H47</f>
        <v>187.36981120000002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3" t="s">
        <v>1</v>
      </c>
      <c r="B48" s="143"/>
      <c r="C48" s="143"/>
      <c r="D48" s="143"/>
      <c r="E48" s="143"/>
      <c r="F48" s="143"/>
      <c r="G48" s="143"/>
      <c r="H48" s="54">
        <f>H46+H47</f>
        <v>0.36800000000000005</v>
      </c>
      <c r="I48" s="33">
        <f>I46+I47</f>
        <v>861.90113152000004</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2" t="s">
        <v>78</v>
      </c>
      <c r="B49" s="132"/>
      <c r="C49" s="132"/>
      <c r="D49" s="132"/>
      <c r="E49" s="132"/>
      <c r="F49" s="132"/>
      <c r="G49" s="132"/>
      <c r="H49" s="132"/>
      <c r="I49" s="132"/>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0"/>
      <c r="B50" s="150"/>
      <c r="C50" s="150"/>
      <c r="D50" s="150"/>
      <c r="E50" s="150"/>
      <c r="F50" s="150"/>
      <c r="G50" s="150"/>
      <c r="H50" s="150"/>
      <c r="I50" s="150"/>
      <c r="J50" s="151"/>
    </row>
    <row r="51" spans="1:256" s="2" customFormat="1" ht="15.5" x14ac:dyDescent="0.35">
      <c r="A51" s="152"/>
      <c r="B51" s="152"/>
      <c r="C51" s="152"/>
      <c r="D51" s="152"/>
      <c r="E51" s="152"/>
      <c r="F51" s="152"/>
      <c r="G51" s="152"/>
      <c r="H51" s="152"/>
      <c r="I51" s="152"/>
      <c r="J51" s="153"/>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4" t="s">
        <v>40</v>
      </c>
      <c r="C53" s="94"/>
      <c r="D53" s="94"/>
      <c r="E53" s="94"/>
      <c r="F53" s="94"/>
      <c r="G53" s="94"/>
      <c r="H53" s="9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5" t="s">
        <v>126</v>
      </c>
      <c r="C54" s="95"/>
      <c r="D54" s="95"/>
      <c r="E54" s="95"/>
      <c r="F54" s="95"/>
      <c r="G54" s="95"/>
      <c r="H54" s="95"/>
      <c r="I54" s="24">
        <f>(4.7*2*22)-(I22/100)*3</f>
        <v>161.92000000000002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8" t="s">
        <v>41</v>
      </c>
      <c r="C55" s="148"/>
      <c r="D55" s="148"/>
      <c r="E55" s="148"/>
      <c r="F55" s="148"/>
      <c r="G55" s="148"/>
      <c r="H55" s="38">
        <v>4.7</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8" t="s">
        <v>42</v>
      </c>
      <c r="C56" s="148"/>
      <c r="D56" s="148"/>
      <c r="E56" s="148"/>
      <c r="F56" s="148"/>
      <c r="G56" s="148"/>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8" t="s">
        <v>43</v>
      </c>
      <c r="C57" s="148"/>
      <c r="D57" s="148"/>
      <c r="E57" s="148"/>
      <c r="F57" s="148"/>
      <c r="G57" s="148"/>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9" t="s">
        <v>81</v>
      </c>
      <c r="C58" s="149"/>
      <c r="D58" s="149"/>
      <c r="E58" s="149"/>
      <c r="F58" s="149"/>
      <c r="G58" s="14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5" t="s">
        <v>116</v>
      </c>
      <c r="C59" s="95"/>
      <c r="D59" s="95"/>
      <c r="E59" s="95"/>
      <c r="F59" s="95"/>
      <c r="G59" s="95"/>
      <c r="H59" s="95"/>
      <c r="I59" s="32">
        <f>H60*H61</f>
        <v>553.29999999999995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8" t="s">
        <v>122</v>
      </c>
      <c r="C60" s="148"/>
      <c r="D60" s="148"/>
      <c r="E60" s="148"/>
      <c r="F60" s="148"/>
      <c r="G60" s="148"/>
      <c r="H60" s="38">
        <v>25.15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8" t="s">
        <v>44</v>
      </c>
      <c r="C61" s="148"/>
      <c r="D61" s="148"/>
      <c r="E61" s="148"/>
      <c r="F61" s="148"/>
      <c r="G61" s="148"/>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31" customHeight="1" x14ac:dyDescent="0.35">
      <c r="A62" s="25"/>
      <c r="B62" s="148" t="s">
        <v>124</v>
      </c>
      <c r="C62" s="148"/>
      <c r="D62" s="148"/>
      <c r="E62" s="148"/>
      <c r="F62" s="148"/>
      <c r="G62" s="148"/>
      <c r="H62" s="84"/>
      <c r="I62" s="24">
        <v>3</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59" t="s">
        <v>123</v>
      </c>
      <c r="C63" s="160"/>
      <c r="D63" s="160"/>
      <c r="E63" s="160"/>
      <c r="F63" s="160"/>
      <c r="G63" s="161"/>
      <c r="H63" s="85"/>
      <c r="I63" s="36">
        <v>113.22</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x14ac:dyDescent="0.35">
      <c r="A64" s="4"/>
      <c r="B64" s="148" t="s">
        <v>125</v>
      </c>
      <c r="C64" s="148"/>
      <c r="D64" s="148"/>
      <c r="E64" s="148"/>
      <c r="F64" s="148"/>
      <c r="G64" s="148"/>
      <c r="H64" s="83"/>
      <c r="I64" s="36">
        <v>4.24</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73.5" x14ac:dyDescent="0.35">
      <c r="A65" s="4" t="s">
        <v>32</v>
      </c>
      <c r="B65" s="148" t="s">
        <v>129</v>
      </c>
      <c r="C65" s="148"/>
      <c r="D65" s="148"/>
      <c r="E65" s="148"/>
      <c r="F65" s="148"/>
      <c r="G65" s="148"/>
      <c r="H65" s="83"/>
      <c r="I65" s="36">
        <v>104.8</v>
      </c>
      <c r="J65" s="86" t="s">
        <v>127</v>
      </c>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x14ac:dyDescent="0.35">
      <c r="A66" s="4" t="s">
        <v>8</v>
      </c>
      <c r="B66" s="148" t="s">
        <v>128</v>
      </c>
      <c r="C66" s="148"/>
      <c r="D66" s="148"/>
      <c r="E66" s="148"/>
      <c r="F66" s="148"/>
      <c r="G66" s="148"/>
      <c r="H66" s="83"/>
      <c r="I66" s="36">
        <v>14</v>
      </c>
      <c r="J66" s="86"/>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x14ac:dyDescent="0.35">
      <c r="A67" s="4" t="s">
        <v>35</v>
      </c>
      <c r="B67" s="148" t="s">
        <v>130</v>
      </c>
      <c r="C67" s="148"/>
      <c r="D67" s="148"/>
      <c r="E67" s="148"/>
      <c r="F67" s="148"/>
      <c r="G67" s="148"/>
      <c r="H67" s="83"/>
      <c r="I67" s="36">
        <v>12.21</v>
      </c>
      <c r="J67" s="86"/>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5.75" customHeight="1" x14ac:dyDescent="0.35">
      <c r="A68" s="12"/>
      <c r="B68" s="143" t="s">
        <v>1</v>
      </c>
      <c r="C68" s="143"/>
      <c r="D68" s="143"/>
      <c r="E68" s="143"/>
      <c r="F68" s="143"/>
      <c r="G68" s="143"/>
      <c r="H68" s="143"/>
      <c r="I68" s="8">
        <f>(I54+I59-I62+I63-I64+I65+I66+I67)</f>
        <v>952.21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28" customHeight="1" x14ac:dyDescent="0.35">
      <c r="A69" s="158" t="s">
        <v>45</v>
      </c>
      <c r="B69" s="158"/>
      <c r="C69" s="158"/>
      <c r="D69" s="158"/>
      <c r="E69" s="158"/>
      <c r="F69" s="158"/>
      <c r="G69" s="158"/>
      <c r="H69" s="158"/>
      <c r="I69" s="158"/>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5" customHeight="1" x14ac:dyDescent="0.35">
      <c r="A70" s="154"/>
      <c r="B70" s="154"/>
      <c r="C70" s="154"/>
      <c r="D70" s="154"/>
      <c r="E70" s="154"/>
      <c r="F70" s="154"/>
      <c r="G70" s="154"/>
      <c r="H70" s="154"/>
      <c r="I70" s="154"/>
      <c r="J70" s="155"/>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ht="16" customHeight="1" x14ac:dyDescent="0.35">
      <c r="A71" s="156"/>
      <c r="B71" s="156"/>
      <c r="C71" s="156"/>
      <c r="D71" s="156"/>
      <c r="E71" s="156"/>
      <c r="F71" s="156"/>
      <c r="G71" s="156"/>
      <c r="H71" s="156"/>
      <c r="I71" s="156"/>
      <c r="J71" s="157"/>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ht="18.5" customHeight="1" x14ac:dyDescent="0.35">
      <c r="A72" s="93" t="s">
        <v>79</v>
      </c>
      <c r="B72" s="93"/>
      <c r="C72" s="93"/>
      <c r="D72" s="93"/>
      <c r="E72" s="93"/>
      <c r="F72" s="93"/>
      <c r="G72" s="93"/>
      <c r="H72" s="93"/>
      <c r="I72" s="93"/>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3">
        <v>2</v>
      </c>
      <c r="B73" s="94" t="s">
        <v>46</v>
      </c>
      <c r="C73" s="94"/>
      <c r="D73" s="94"/>
      <c r="E73" s="94"/>
      <c r="F73" s="94"/>
      <c r="G73" s="94"/>
      <c r="H73" s="94"/>
      <c r="I73" s="3" t="s">
        <v>21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19</v>
      </c>
      <c r="B74" s="95" t="s">
        <v>47</v>
      </c>
      <c r="C74" s="95"/>
      <c r="D74" s="95"/>
      <c r="E74" s="95"/>
      <c r="F74" s="95"/>
      <c r="G74" s="95"/>
      <c r="H74" s="95"/>
      <c r="I74" s="34">
        <f>I33</f>
        <v>397.32263999999998</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5" t="s">
        <v>23</v>
      </c>
      <c r="B75" s="95" t="s">
        <v>24</v>
      </c>
      <c r="C75" s="95"/>
      <c r="D75" s="95"/>
      <c r="E75" s="95"/>
      <c r="F75" s="95"/>
      <c r="G75" s="95"/>
      <c r="H75" s="95"/>
      <c r="I75" s="34">
        <f>I48</f>
        <v>861.90113152000004</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x14ac:dyDescent="0.35">
      <c r="A76" s="5" t="s">
        <v>39</v>
      </c>
      <c r="B76" s="95" t="s">
        <v>40</v>
      </c>
      <c r="C76" s="95"/>
      <c r="D76" s="95"/>
      <c r="E76" s="95"/>
      <c r="F76" s="95"/>
      <c r="G76" s="95"/>
      <c r="H76" s="95"/>
      <c r="I76" s="34">
        <f>I68</f>
        <v>952.21</v>
      </c>
      <c r="J76" s="11"/>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94" t="s">
        <v>1</v>
      </c>
      <c r="B77" s="94"/>
      <c r="C77" s="94"/>
      <c r="D77" s="94"/>
      <c r="E77" s="94"/>
      <c r="F77" s="94"/>
      <c r="G77" s="94"/>
      <c r="H77" s="94"/>
      <c r="I77" s="39">
        <f>SUM(I74+I75+I76)</f>
        <v>2211.4337715199999</v>
      </c>
      <c r="J77" s="11"/>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ht="15" customHeight="1" x14ac:dyDescent="0.35">
      <c r="A78" s="171"/>
      <c r="B78" s="171"/>
      <c r="C78" s="171"/>
      <c r="D78" s="171"/>
      <c r="E78" s="171"/>
      <c r="F78" s="171"/>
      <c r="G78" s="171"/>
      <c r="H78" s="171"/>
      <c r="I78" s="171"/>
      <c r="J78" s="171"/>
      <c r="K78" s="172"/>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ht="16" customHeight="1" x14ac:dyDescent="0.35">
      <c r="A79" s="171"/>
      <c r="B79" s="171"/>
      <c r="C79" s="171"/>
      <c r="D79" s="171"/>
      <c r="E79" s="171"/>
      <c r="F79" s="171"/>
      <c r="G79" s="171"/>
      <c r="H79" s="171"/>
      <c r="I79" s="171"/>
      <c r="J79" s="171"/>
      <c r="K79" s="172"/>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13" customFormat="1" x14ac:dyDescent="0.35">
      <c r="A80" s="122" t="s">
        <v>48</v>
      </c>
      <c r="B80" s="122"/>
      <c r="C80" s="122"/>
      <c r="D80" s="122"/>
      <c r="E80" s="122"/>
      <c r="F80" s="122"/>
      <c r="G80" s="122"/>
      <c r="H80" s="122"/>
      <c r="I80" s="122"/>
      <c r="J80" s="122"/>
      <c r="K80" s="15"/>
    </row>
    <row r="81" spans="1:256" x14ac:dyDescent="0.35">
      <c r="A81" s="6">
        <v>3</v>
      </c>
      <c r="B81" s="143" t="s">
        <v>49</v>
      </c>
      <c r="C81" s="143"/>
      <c r="D81" s="143"/>
      <c r="E81" s="143"/>
      <c r="F81" s="143"/>
      <c r="G81" s="143"/>
      <c r="H81" s="143"/>
      <c r="I81" s="6" t="s">
        <v>85</v>
      </c>
      <c r="J81" s="6" t="s">
        <v>50</v>
      </c>
      <c r="K81" s="77"/>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x14ac:dyDescent="0.35">
      <c r="A82" s="4" t="s">
        <v>14</v>
      </c>
      <c r="B82" s="95" t="s">
        <v>92</v>
      </c>
      <c r="C82" s="95"/>
      <c r="D82" s="95"/>
      <c r="E82" s="95"/>
      <c r="F82" s="95"/>
      <c r="G82" s="95"/>
      <c r="H82" s="95"/>
      <c r="I82" s="26">
        <f>(1/12*0.05*100%)</f>
        <v>4.1666666666666666E-3</v>
      </c>
      <c r="J82" s="32">
        <f>I24*I82</f>
        <v>8.1033333333333335</v>
      </c>
      <c r="K82" s="78"/>
      <c r="L82" s="4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x14ac:dyDescent="0.35">
      <c r="A83" s="4" t="s">
        <v>15</v>
      </c>
      <c r="B83" s="164" t="s">
        <v>82</v>
      </c>
      <c r="C83" s="165"/>
      <c r="D83" s="165"/>
      <c r="E83" s="165"/>
      <c r="F83" s="165"/>
      <c r="G83" s="165"/>
      <c r="H83" s="166"/>
      <c r="I83" s="50">
        <f>(8%*0.42%)</f>
        <v>3.3599999999999998E-4</v>
      </c>
      <c r="J83" s="32">
        <f>I24*I83</f>
        <v>0.65345279999999994</v>
      </c>
      <c r="K83" s="79"/>
      <c r="L83" s="47"/>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s="52" customFormat="1" ht="28" customHeight="1" x14ac:dyDescent="0.3">
      <c r="A84" s="64" t="s">
        <v>29</v>
      </c>
      <c r="B84" s="162" t="s">
        <v>83</v>
      </c>
      <c r="C84" s="162"/>
      <c r="D84" s="162"/>
      <c r="E84" s="162"/>
      <c r="F84" s="162"/>
      <c r="G84" s="162"/>
      <c r="H84" s="162"/>
      <c r="I84" s="53">
        <f>(((1+2/12+(1/3*1/12))*(0.08*0.4*0.9*100%)))</f>
        <v>3.44E-2</v>
      </c>
      <c r="J84" s="32">
        <f>I24*I84</f>
        <v>66.901119999999992</v>
      </c>
      <c r="K84" s="80"/>
      <c r="L84" s="55"/>
    </row>
    <row r="85" spans="1:256" ht="31.75" customHeight="1" x14ac:dyDescent="0.35">
      <c r="A85" s="4" t="s">
        <v>32</v>
      </c>
      <c r="B85" s="95" t="s">
        <v>86</v>
      </c>
      <c r="C85" s="95"/>
      <c r="D85" s="95"/>
      <c r="E85" s="95"/>
      <c r="F85" s="95"/>
      <c r="G85" s="95"/>
      <c r="H85" s="95"/>
      <c r="I85" s="57">
        <f>(7/30)/12*100%</f>
        <v>1.9444444444444445E-2</v>
      </c>
      <c r="J85" s="32">
        <f>I24*I85</f>
        <v>37.815555555555555</v>
      </c>
      <c r="K85" s="45"/>
      <c r="L85" s="47"/>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75" customHeight="1" x14ac:dyDescent="0.35">
      <c r="A86" s="4" t="s">
        <v>8</v>
      </c>
      <c r="B86" s="163" t="s">
        <v>84</v>
      </c>
      <c r="C86" s="163"/>
      <c r="D86" s="163"/>
      <c r="E86" s="163"/>
      <c r="F86" s="163"/>
      <c r="G86" s="163"/>
      <c r="H86" s="163"/>
      <c r="I86" s="23">
        <f>36.8%*1.94%</f>
        <v>7.1392000000000001E-3</v>
      </c>
      <c r="J86" s="32">
        <f>I24*I86</f>
        <v>13.884316159999999</v>
      </c>
      <c r="K86" s="45"/>
      <c r="L86" s="58"/>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30.5" customHeight="1" x14ac:dyDescent="0.35">
      <c r="A87" s="4" t="s">
        <v>35</v>
      </c>
      <c r="B87" s="164" t="s">
        <v>93</v>
      </c>
      <c r="C87" s="165"/>
      <c r="D87" s="165"/>
      <c r="E87" s="165"/>
      <c r="F87" s="165"/>
      <c r="G87" s="165"/>
      <c r="H87" s="166"/>
      <c r="I87" s="56">
        <f>0.08*0.0194*0.4*100%</f>
        <v>6.2080000000000002E-4</v>
      </c>
      <c r="J87" s="32">
        <f>I24*I87</f>
        <v>1.2073318399999999</v>
      </c>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5.75" customHeight="1" x14ac:dyDescent="0.35">
      <c r="A88" s="63"/>
      <c r="B88" s="129" t="s">
        <v>96</v>
      </c>
      <c r="C88" s="130"/>
      <c r="D88" s="130"/>
      <c r="E88" s="130"/>
      <c r="F88" s="130"/>
      <c r="G88" s="130"/>
      <c r="H88" s="131"/>
      <c r="I88" s="54">
        <f>SUM(I82:I87)</f>
        <v>6.6107111111111116E-2</v>
      </c>
      <c r="J88" s="33">
        <f>SUM(J82:J87)</f>
        <v>128.56510968888887</v>
      </c>
      <c r="K88" s="45"/>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 customHeight="1" x14ac:dyDescent="0.35">
      <c r="A89" s="167"/>
      <c r="B89" s="167"/>
      <c r="C89" s="167"/>
      <c r="D89" s="167"/>
      <c r="E89" s="167"/>
      <c r="F89" s="167"/>
      <c r="G89" s="167"/>
      <c r="H89" s="167"/>
      <c r="I89" s="167"/>
      <c r="J89" s="168"/>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 customHeight="1" x14ac:dyDescent="0.35">
      <c r="A90" s="169"/>
      <c r="B90" s="169"/>
      <c r="C90" s="169"/>
      <c r="D90" s="169"/>
      <c r="E90" s="169"/>
      <c r="F90" s="169"/>
      <c r="G90" s="169"/>
      <c r="H90" s="169"/>
      <c r="I90" s="169"/>
      <c r="J90" s="17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93" t="s">
        <v>51</v>
      </c>
      <c r="B91" s="93"/>
      <c r="C91" s="93"/>
      <c r="D91" s="93"/>
      <c r="E91" s="93"/>
      <c r="F91" s="93"/>
      <c r="G91" s="93"/>
      <c r="H91" s="93"/>
      <c r="I91" s="93"/>
      <c r="J91" s="93"/>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s="46" customFormat="1" ht="19" customHeight="1" x14ac:dyDescent="0.35">
      <c r="A92" s="93" t="s">
        <v>52</v>
      </c>
      <c r="B92" s="93"/>
      <c r="C92" s="93"/>
      <c r="D92" s="93"/>
      <c r="E92" s="93"/>
      <c r="F92" s="93"/>
      <c r="G92" s="93"/>
      <c r="H92" s="93"/>
      <c r="I92" s="93"/>
      <c r="J92" s="93"/>
      <c r="K92" s="81"/>
    </row>
    <row r="93" spans="1:256" ht="15.75" customHeight="1" x14ac:dyDescent="0.35">
      <c r="A93" s="7" t="s">
        <v>53</v>
      </c>
      <c r="B93" s="143" t="s">
        <v>54</v>
      </c>
      <c r="C93" s="143"/>
      <c r="D93" s="143"/>
      <c r="E93" s="143"/>
      <c r="F93" s="143"/>
      <c r="G93" s="143"/>
      <c r="H93" s="143"/>
      <c r="I93" s="6" t="s">
        <v>87</v>
      </c>
      <c r="J93" s="7" t="s">
        <v>21</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6.5" customHeight="1" x14ac:dyDescent="0.35">
      <c r="A94" s="4" t="s">
        <v>14</v>
      </c>
      <c r="B94" s="137" t="s">
        <v>91</v>
      </c>
      <c r="C94" s="137"/>
      <c r="D94" s="137"/>
      <c r="E94" s="137"/>
      <c r="F94" s="137"/>
      <c r="G94" s="137"/>
      <c r="H94" s="137"/>
      <c r="I94" s="57">
        <f>1/12</f>
        <v>8.3333333333333329E-2</v>
      </c>
      <c r="J94" s="32">
        <f>I24*I94</f>
        <v>162.06666666666666</v>
      </c>
      <c r="K94" s="45"/>
      <c r="L94" s="10"/>
      <c r="M94" s="10"/>
      <c r="N94" s="44"/>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4" t="s">
        <v>15</v>
      </c>
      <c r="B95" s="95" t="s">
        <v>90</v>
      </c>
      <c r="C95" s="95"/>
      <c r="D95" s="95"/>
      <c r="E95" s="95"/>
      <c r="F95" s="95"/>
      <c r="G95" s="95"/>
      <c r="H95" s="95"/>
      <c r="I95" s="57">
        <f>(5/30/12)*100%</f>
        <v>1.3888888888888888E-2</v>
      </c>
      <c r="J95" s="32">
        <f>I24*I95</f>
        <v>27.011111111111109</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8.5" customHeight="1" x14ac:dyDescent="0.35">
      <c r="A96" s="4" t="s">
        <v>29</v>
      </c>
      <c r="B96" s="95" t="s">
        <v>89</v>
      </c>
      <c r="C96" s="95"/>
      <c r="D96" s="95"/>
      <c r="E96" s="95"/>
      <c r="F96" s="95"/>
      <c r="G96" s="95"/>
      <c r="H96" s="95"/>
      <c r="I96" s="57">
        <f>(5/30/12)*0.015*100%</f>
        <v>2.0833333333333332E-4</v>
      </c>
      <c r="J96" s="32">
        <f>I24*I96</f>
        <v>0.40516666666666662</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x14ac:dyDescent="0.35">
      <c r="A97" s="4" t="s">
        <v>32</v>
      </c>
      <c r="B97" s="95" t="s">
        <v>95</v>
      </c>
      <c r="C97" s="95"/>
      <c r="D97" s="95"/>
      <c r="E97" s="95"/>
      <c r="F97" s="95"/>
      <c r="G97" s="95"/>
      <c r="H97" s="95"/>
      <c r="I97" s="60">
        <f>(1/12)*0.0178*100%/2</f>
        <v>7.4166666666666662E-4</v>
      </c>
      <c r="J97" s="32">
        <f>I24*I97</f>
        <v>1.4423933333333332</v>
      </c>
      <c r="K97" s="11"/>
      <c r="L97" s="10"/>
      <c r="M97" s="10"/>
      <c r="N97" s="10"/>
      <c r="O97" s="59"/>
      <c r="P97" s="51"/>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31" customHeight="1" x14ac:dyDescent="0.35">
      <c r="A98" s="4" t="s">
        <v>8</v>
      </c>
      <c r="B98" s="95" t="s">
        <v>94</v>
      </c>
      <c r="C98" s="95"/>
      <c r="D98" s="95"/>
      <c r="E98" s="95"/>
      <c r="F98" s="95"/>
      <c r="G98" s="95"/>
      <c r="H98" s="95"/>
      <c r="I98" s="60">
        <f>11.11%*5.28%*50%</f>
        <v>2.9330399999999996E-3</v>
      </c>
      <c r="J98" s="32">
        <f>I24*I98</f>
        <v>5.7041761919999994</v>
      </c>
      <c r="K98" s="11"/>
      <c r="L98" s="62"/>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 t="s">
        <v>35</v>
      </c>
      <c r="B99" s="95" t="s">
        <v>88</v>
      </c>
      <c r="C99" s="95"/>
      <c r="D99" s="95"/>
      <c r="E99" s="95"/>
      <c r="F99" s="95"/>
      <c r="G99" s="95"/>
      <c r="H99" s="95"/>
      <c r="I99" s="57">
        <f>(1/30/12)*100%</f>
        <v>2.7777777777777779E-3</v>
      </c>
      <c r="J99" s="32">
        <f>I24*I99</f>
        <v>5.402222222222222</v>
      </c>
      <c r="K99" s="11"/>
      <c r="L99" s="51"/>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5.75" customHeight="1" x14ac:dyDescent="0.35">
      <c r="A100" s="63"/>
      <c r="B100" s="129" t="s">
        <v>96</v>
      </c>
      <c r="C100" s="130"/>
      <c r="D100" s="130"/>
      <c r="E100" s="130"/>
      <c r="F100" s="130"/>
      <c r="G100" s="130"/>
      <c r="H100" s="131"/>
      <c r="I100" s="61">
        <f>SUM(I94:I99)</f>
        <v>0.10388304</v>
      </c>
      <c r="J100" s="41">
        <f>SUM(J94:J99)</f>
        <v>202.03173619200004</v>
      </c>
      <c r="K100" s="11"/>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5" customHeight="1" x14ac:dyDescent="0.35">
      <c r="A101" s="173"/>
      <c r="B101" s="173"/>
      <c r="C101" s="173"/>
      <c r="D101" s="173"/>
      <c r="E101" s="173"/>
      <c r="F101" s="173"/>
      <c r="G101" s="173"/>
      <c r="H101" s="173"/>
      <c r="I101" s="173"/>
      <c r="J101" s="173"/>
      <c r="K101" s="174"/>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 customHeight="1" x14ac:dyDescent="0.35">
      <c r="A102" s="173"/>
      <c r="B102" s="173"/>
      <c r="C102" s="173"/>
      <c r="D102" s="173"/>
      <c r="E102" s="173"/>
      <c r="F102" s="173"/>
      <c r="G102" s="173"/>
      <c r="H102" s="173"/>
      <c r="I102" s="173"/>
      <c r="J102" s="173"/>
      <c r="K102" s="174"/>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3" t="s">
        <v>57</v>
      </c>
      <c r="B103" s="93"/>
      <c r="C103" s="93"/>
      <c r="D103" s="93"/>
      <c r="E103" s="93"/>
      <c r="F103" s="93"/>
      <c r="G103" s="93"/>
      <c r="H103" s="93"/>
      <c r="I103" s="93"/>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3">
        <v>4</v>
      </c>
      <c r="B104" s="143" t="s">
        <v>58</v>
      </c>
      <c r="C104" s="143"/>
      <c r="D104" s="143"/>
      <c r="E104" s="143"/>
      <c r="F104" s="143"/>
      <c r="G104" s="143"/>
      <c r="H104" s="143"/>
      <c r="I104" s="8" t="s">
        <v>21</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9.899999999999999" customHeight="1" x14ac:dyDescent="0.35">
      <c r="A105" s="5" t="s">
        <v>53</v>
      </c>
      <c r="B105" s="163" t="s">
        <v>54</v>
      </c>
      <c r="C105" s="163"/>
      <c r="D105" s="163"/>
      <c r="E105" s="163"/>
      <c r="F105" s="163"/>
      <c r="G105" s="163"/>
      <c r="H105" s="163"/>
      <c r="I105" s="32">
        <f>J100</f>
        <v>202.03173619200004</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9.899999999999999" customHeight="1" x14ac:dyDescent="0.35">
      <c r="A106" s="5" t="s">
        <v>55</v>
      </c>
      <c r="B106" s="163" t="s">
        <v>56</v>
      </c>
      <c r="C106" s="163"/>
      <c r="D106" s="163"/>
      <c r="E106" s="163"/>
      <c r="F106" s="163"/>
      <c r="G106" s="163"/>
      <c r="H106" s="163"/>
      <c r="I106" s="32">
        <v>0</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94" t="s">
        <v>1</v>
      </c>
      <c r="B107" s="94"/>
      <c r="C107" s="94"/>
      <c r="D107" s="94"/>
      <c r="E107" s="94"/>
      <c r="F107" s="94"/>
      <c r="G107" s="94"/>
      <c r="H107" s="94"/>
      <c r="I107" s="33">
        <f>SUM(I105+I106)</f>
        <v>202.03173619200004</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5" customHeight="1" x14ac:dyDescent="0.35">
      <c r="A108" s="175"/>
      <c r="B108" s="175"/>
      <c r="C108" s="175"/>
      <c r="D108" s="175"/>
      <c r="E108" s="175"/>
      <c r="F108" s="175"/>
      <c r="G108" s="175"/>
      <c r="H108" s="175"/>
      <c r="I108" s="175"/>
      <c r="J108" s="176"/>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 customHeight="1" x14ac:dyDescent="0.35">
      <c r="A109" s="175"/>
      <c r="B109" s="175"/>
      <c r="C109" s="175"/>
      <c r="D109" s="175"/>
      <c r="E109" s="175"/>
      <c r="F109" s="175"/>
      <c r="G109" s="175"/>
      <c r="H109" s="175"/>
      <c r="I109" s="175"/>
      <c r="J109" s="176"/>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x14ac:dyDescent="0.35">
      <c r="A110" s="93" t="s">
        <v>59</v>
      </c>
      <c r="B110" s="93"/>
      <c r="C110" s="93"/>
      <c r="D110" s="93"/>
      <c r="E110" s="93"/>
      <c r="F110" s="93"/>
      <c r="G110" s="93"/>
      <c r="H110" s="93"/>
      <c r="I110" s="93"/>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x14ac:dyDescent="0.35">
      <c r="A111" s="6">
        <v>5</v>
      </c>
      <c r="B111" s="94" t="s">
        <v>60</v>
      </c>
      <c r="C111" s="94"/>
      <c r="D111" s="94"/>
      <c r="E111" s="94"/>
      <c r="F111" s="94"/>
      <c r="G111" s="94"/>
      <c r="H111" s="94"/>
      <c r="I111" s="6" t="s">
        <v>21</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7.25" customHeight="1" x14ac:dyDescent="0.35">
      <c r="A112" s="4" t="s">
        <v>14</v>
      </c>
      <c r="B112" s="95" t="s">
        <v>61</v>
      </c>
      <c r="C112" s="95"/>
      <c r="D112" s="95"/>
      <c r="E112" s="95"/>
      <c r="F112" s="95"/>
      <c r="G112" s="95"/>
      <c r="H112" s="95"/>
      <c r="I112" s="42">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15</v>
      </c>
      <c r="B113" s="95" t="s">
        <v>62</v>
      </c>
      <c r="C113" s="95"/>
      <c r="D113" s="95"/>
      <c r="E113" s="95"/>
      <c r="F113" s="95"/>
      <c r="G113" s="95"/>
      <c r="H113" s="95"/>
      <c r="I113" s="34"/>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4" t="s">
        <v>29</v>
      </c>
      <c r="B114" s="163" t="s">
        <v>63</v>
      </c>
      <c r="C114" s="163"/>
      <c r="D114" s="163"/>
      <c r="E114" s="163"/>
      <c r="F114" s="163"/>
      <c r="G114" s="163"/>
      <c r="H114" s="163"/>
      <c r="I114" s="34"/>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75" customHeight="1" x14ac:dyDescent="0.35">
      <c r="A115" s="4" t="s">
        <v>32</v>
      </c>
      <c r="B115" s="95" t="s">
        <v>64</v>
      </c>
      <c r="C115" s="95"/>
      <c r="D115" s="95"/>
      <c r="E115" s="95"/>
      <c r="F115" s="95"/>
      <c r="G115" s="95"/>
      <c r="H115" s="95"/>
      <c r="I115" s="34" t="s">
        <v>65</v>
      </c>
      <c r="J115" s="11"/>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5.75" customHeight="1" x14ac:dyDescent="0.35">
      <c r="A116" s="129" t="s">
        <v>1</v>
      </c>
      <c r="B116" s="130"/>
      <c r="C116" s="130"/>
      <c r="D116" s="130"/>
      <c r="E116" s="130"/>
      <c r="F116" s="130"/>
      <c r="G116" s="130"/>
      <c r="H116" s="131"/>
      <c r="I116" s="39">
        <f>SUM(I112:I115)</f>
        <v>0</v>
      </c>
      <c r="J116" s="11"/>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row>
    <row r="117" spans="1:256" ht="13" customHeight="1" x14ac:dyDescent="0.35">
      <c r="A117" s="175"/>
      <c r="B117" s="175"/>
      <c r="C117" s="175"/>
      <c r="D117" s="175"/>
      <c r="E117" s="175"/>
      <c r="F117" s="175"/>
      <c r="G117" s="175"/>
      <c r="H117" s="175"/>
      <c r="I117" s="175"/>
      <c r="J117" s="176"/>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10"/>
      <c r="EV117" s="10"/>
      <c r="EW117" s="10"/>
      <c r="EX117" s="10"/>
      <c r="EY117" s="10"/>
      <c r="EZ117" s="10"/>
      <c r="FA117" s="10"/>
      <c r="FB117" s="10"/>
      <c r="FC117" s="10"/>
      <c r="FD117" s="10"/>
      <c r="FE117" s="10"/>
      <c r="FF117" s="10"/>
      <c r="FG117" s="10"/>
      <c r="FH117" s="10"/>
      <c r="FI117" s="10"/>
      <c r="FJ117" s="10"/>
      <c r="FK117" s="10"/>
      <c r="FL117" s="10"/>
      <c r="FM117" s="10"/>
      <c r="FN117" s="10"/>
      <c r="FO117" s="10"/>
      <c r="FP117" s="10"/>
      <c r="FQ117" s="10"/>
      <c r="FR117" s="10"/>
      <c r="FS117" s="10"/>
      <c r="FT117" s="10"/>
      <c r="FU117" s="10"/>
      <c r="FV117" s="10"/>
      <c r="FW117" s="10"/>
      <c r="FX117" s="10"/>
      <c r="FY117" s="10"/>
      <c r="FZ117" s="10"/>
      <c r="GA117" s="10"/>
      <c r="GB117" s="10"/>
      <c r="GC117" s="10"/>
      <c r="GD117" s="10"/>
      <c r="GE117" s="10"/>
      <c r="GF117" s="10"/>
      <c r="GG117" s="10"/>
      <c r="GH117" s="10"/>
      <c r="GI117" s="10"/>
      <c r="GJ117" s="10"/>
      <c r="GK117" s="10"/>
      <c r="GL117" s="10"/>
      <c r="GM117" s="10"/>
      <c r="GN117" s="10"/>
      <c r="GO117" s="10"/>
      <c r="GP117" s="10"/>
      <c r="GQ117" s="10"/>
      <c r="GR117" s="10"/>
      <c r="GS117" s="10"/>
      <c r="GT117" s="10"/>
      <c r="GU117" s="10"/>
      <c r="GV117" s="10"/>
      <c r="GW117" s="10"/>
      <c r="GX117" s="10"/>
      <c r="GY117" s="10"/>
      <c r="GZ117" s="10"/>
      <c r="HA117" s="10"/>
      <c r="HB117" s="10"/>
      <c r="HC117" s="10"/>
      <c r="HD117" s="10"/>
      <c r="HE117" s="10"/>
      <c r="HF117" s="10"/>
      <c r="HG117" s="10"/>
      <c r="HH117" s="10"/>
      <c r="HI117" s="10"/>
      <c r="HJ117" s="10"/>
      <c r="HK117" s="10"/>
      <c r="HL117" s="10"/>
      <c r="HM117" s="10"/>
      <c r="HN117" s="10"/>
      <c r="HO117" s="10"/>
      <c r="HP117" s="10"/>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row>
    <row r="118" spans="1:256" ht="15" customHeight="1" x14ac:dyDescent="0.35">
      <c r="A118" s="175"/>
      <c r="B118" s="175"/>
      <c r="C118" s="175"/>
      <c r="D118" s="175"/>
      <c r="E118" s="175"/>
      <c r="F118" s="175"/>
      <c r="G118" s="175"/>
      <c r="H118" s="175"/>
      <c r="I118" s="175"/>
      <c r="J118" s="176"/>
      <c r="K118" s="10"/>
      <c r="L118" s="10"/>
    </row>
    <row r="119" spans="1:256" s="52" customFormat="1" ht="15.5" x14ac:dyDescent="0.3">
      <c r="A119" s="178" t="s">
        <v>97</v>
      </c>
      <c r="B119" s="179"/>
      <c r="C119" s="179"/>
      <c r="D119" s="179"/>
      <c r="E119" s="179"/>
      <c r="F119" s="179"/>
      <c r="G119" s="179"/>
      <c r="H119" s="180"/>
    </row>
    <row r="120" spans="1:256" s="52" customFormat="1" ht="13" x14ac:dyDescent="0.3">
      <c r="A120" s="181"/>
      <c r="B120" s="181"/>
      <c r="C120" s="181"/>
      <c r="D120" s="181"/>
      <c r="E120" s="181"/>
      <c r="F120" s="181"/>
      <c r="G120" s="181"/>
      <c r="H120" s="181"/>
      <c r="I120" s="181"/>
      <c r="J120" s="181"/>
    </row>
    <row r="121" spans="1:256" s="69" customFormat="1" ht="29" customHeight="1" x14ac:dyDescent="0.35">
      <c r="A121" s="20">
        <v>6</v>
      </c>
      <c r="B121" s="162" t="s">
        <v>98</v>
      </c>
      <c r="C121" s="162"/>
      <c r="D121" s="162"/>
      <c r="E121" s="162"/>
      <c r="F121" s="20" t="s">
        <v>25</v>
      </c>
      <c r="G121" s="182" t="s">
        <v>21</v>
      </c>
      <c r="H121" s="182"/>
    </row>
    <row r="122" spans="1:256" s="69" customFormat="1" x14ac:dyDescent="0.35">
      <c r="A122" s="20" t="s">
        <v>14</v>
      </c>
      <c r="B122" s="162" t="s">
        <v>5</v>
      </c>
      <c r="C122" s="162"/>
      <c r="D122" s="162"/>
      <c r="E122" s="162"/>
      <c r="F122" s="70">
        <v>0.06</v>
      </c>
      <c r="G122" s="177">
        <f>(I24+I77+J88+I107+I116)*F122</f>
        <v>269.2098370440533</v>
      </c>
      <c r="H122" s="177"/>
    </row>
    <row r="123" spans="1:256" s="69" customFormat="1" x14ac:dyDescent="0.35">
      <c r="A123" s="20" t="s">
        <v>15</v>
      </c>
      <c r="B123" s="162" t="s">
        <v>7</v>
      </c>
      <c r="C123" s="162"/>
      <c r="D123" s="162"/>
      <c r="E123" s="162"/>
      <c r="F123" s="70">
        <v>6.7900000000000002E-2</v>
      </c>
      <c r="G123" s="177">
        <f>(I24+I77+J88+I107+I116)*F123</f>
        <v>304.65579892152033</v>
      </c>
      <c r="H123" s="177"/>
    </row>
    <row r="124" spans="1:256" s="69" customFormat="1" x14ac:dyDescent="0.35">
      <c r="A124" s="20" t="s">
        <v>29</v>
      </c>
      <c r="B124" s="162" t="s">
        <v>6</v>
      </c>
      <c r="C124" s="162"/>
      <c r="D124" s="162"/>
      <c r="E124" s="162"/>
      <c r="F124" s="70"/>
      <c r="G124" s="177"/>
      <c r="H124" s="177"/>
    </row>
    <row r="125" spans="1:256" s="69" customFormat="1" x14ac:dyDescent="0.35">
      <c r="A125" s="20"/>
      <c r="B125" s="162" t="s">
        <v>99</v>
      </c>
      <c r="C125" s="162"/>
      <c r="D125" s="162"/>
      <c r="E125" s="162"/>
      <c r="F125" s="66">
        <v>1.6500000000000001E-2</v>
      </c>
      <c r="G125" s="177">
        <f>(I24+I77+J88+I107+I116)*F125</f>
        <v>74.032705187114658</v>
      </c>
      <c r="H125" s="177"/>
      <c r="I125" s="67" t="s">
        <v>131</v>
      </c>
    </row>
    <row r="126" spans="1:256" s="69" customFormat="1" x14ac:dyDescent="0.35">
      <c r="A126" s="20"/>
      <c r="B126" s="162" t="s">
        <v>100</v>
      </c>
      <c r="C126" s="162"/>
      <c r="D126" s="162"/>
      <c r="E126" s="162"/>
      <c r="F126" s="66">
        <v>7.5999999999999998E-2</v>
      </c>
      <c r="G126" s="177">
        <f>(I24+I77+J88+I107+I116)*F126</f>
        <v>340.9991269224675</v>
      </c>
      <c r="H126" s="177"/>
      <c r="I126" s="67" t="s">
        <v>131</v>
      </c>
    </row>
    <row r="127" spans="1:256" s="69" customFormat="1" x14ac:dyDescent="0.35">
      <c r="A127" s="20"/>
      <c r="B127" s="162" t="s">
        <v>101</v>
      </c>
      <c r="C127" s="162"/>
      <c r="D127" s="162"/>
      <c r="E127" s="162"/>
      <c r="F127" s="70"/>
      <c r="G127" s="177"/>
      <c r="H127" s="177"/>
    </row>
    <row r="128" spans="1:256" s="69" customFormat="1" x14ac:dyDescent="0.35">
      <c r="A128" s="20"/>
      <c r="B128" s="162" t="s">
        <v>117</v>
      </c>
      <c r="C128" s="162"/>
      <c r="D128" s="162"/>
      <c r="E128" s="162"/>
      <c r="F128" s="66">
        <v>0.05</v>
      </c>
      <c r="G128" s="177">
        <f>(I24+I77+J88+I107+I116)*F128</f>
        <v>224.34153087004444</v>
      </c>
      <c r="H128" s="177"/>
    </row>
    <row r="129" spans="1:12" s="69" customFormat="1" x14ac:dyDescent="0.35">
      <c r="A129" s="20"/>
      <c r="B129" s="162" t="s">
        <v>96</v>
      </c>
      <c r="C129" s="162"/>
      <c r="D129" s="162"/>
      <c r="E129" s="162"/>
      <c r="G129" s="177"/>
      <c r="H129" s="177"/>
    </row>
    <row r="130" spans="1:12" s="69" customFormat="1" x14ac:dyDescent="0.35">
      <c r="A130" s="182" t="s">
        <v>102</v>
      </c>
      <c r="B130" s="182"/>
      <c r="C130" s="182"/>
      <c r="D130" s="182"/>
      <c r="E130" s="182"/>
      <c r="F130" s="68">
        <f>SUM(F122:F128)</f>
        <v>0.27040000000000003</v>
      </c>
      <c r="G130" s="183">
        <f>SUM(G122:H128)</f>
        <v>1213.2389989452001</v>
      </c>
      <c r="H130" s="183"/>
    </row>
    <row r="131" spans="1:12" ht="15" customHeight="1" x14ac:dyDescent="0.35">
      <c r="A131" s="10"/>
      <c r="B131" s="10"/>
      <c r="C131" s="10"/>
      <c r="D131" s="10"/>
      <c r="E131" s="10"/>
      <c r="F131" s="10"/>
      <c r="G131" s="46"/>
      <c r="H131" s="46"/>
      <c r="I131" s="10"/>
      <c r="J131" s="11"/>
      <c r="K131" s="10"/>
      <c r="L131" s="10"/>
    </row>
    <row r="132" spans="1:12" ht="15" customHeight="1" x14ac:dyDescent="0.35">
      <c r="A132" s="10"/>
      <c r="B132" s="10"/>
      <c r="C132" s="10"/>
      <c r="D132" s="10"/>
      <c r="E132" s="10"/>
      <c r="F132" s="10"/>
      <c r="G132" s="10"/>
      <c r="H132" s="10"/>
      <c r="I132" s="10"/>
      <c r="J132" s="11"/>
      <c r="K132" s="10"/>
      <c r="L132" s="10"/>
    </row>
    <row r="133" spans="1:12" ht="15" customHeight="1" x14ac:dyDescent="0.35">
      <c r="A133" s="10"/>
      <c r="B133" s="10"/>
      <c r="C133" s="10"/>
      <c r="D133" s="10"/>
      <c r="E133" s="10"/>
      <c r="F133" s="10"/>
      <c r="G133" s="10"/>
      <c r="H133" s="10"/>
      <c r="I133" s="10"/>
      <c r="J133" s="11"/>
      <c r="K133" s="10"/>
      <c r="L133" s="10"/>
    </row>
    <row r="134" spans="1:12" s="52" customFormat="1" ht="15.5" x14ac:dyDescent="0.3">
      <c r="A134" s="184" t="s">
        <v>103</v>
      </c>
      <c r="B134" s="185"/>
      <c r="C134" s="185"/>
      <c r="D134" s="185"/>
      <c r="E134" s="185"/>
      <c r="F134" s="185"/>
      <c r="G134" s="185"/>
      <c r="H134" s="185"/>
    </row>
    <row r="135" spans="1:12" s="52" customFormat="1" ht="13" x14ac:dyDescent="0.3">
      <c r="A135" s="181"/>
      <c r="B135" s="181"/>
      <c r="C135" s="181"/>
      <c r="D135" s="181"/>
      <c r="E135" s="181"/>
      <c r="F135" s="181"/>
      <c r="G135" s="181"/>
      <c r="H135" s="181"/>
      <c r="I135" s="181"/>
    </row>
    <row r="136" spans="1:12" customFormat="1" x14ac:dyDescent="0.35">
      <c r="A136" s="20"/>
      <c r="B136" s="182" t="s">
        <v>66</v>
      </c>
      <c r="C136" s="182"/>
      <c r="D136" s="182"/>
      <c r="E136" s="182"/>
      <c r="F136" s="182"/>
      <c r="G136" s="182"/>
      <c r="H136" s="20" t="s">
        <v>21</v>
      </c>
    </row>
    <row r="137" spans="1:12" customFormat="1" x14ac:dyDescent="0.35">
      <c r="A137" s="20" t="s">
        <v>14</v>
      </c>
      <c r="B137" s="186" t="s">
        <v>67</v>
      </c>
      <c r="C137" s="186"/>
      <c r="D137" s="186"/>
      <c r="E137" s="186"/>
      <c r="F137" s="186"/>
      <c r="G137" s="186"/>
      <c r="H137" s="72">
        <f>I24</f>
        <v>1944.8</v>
      </c>
    </row>
    <row r="138" spans="1:12" customFormat="1" x14ac:dyDescent="0.35">
      <c r="A138" s="20" t="s">
        <v>15</v>
      </c>
      <c r="B138" s="186" t="s">
        <v>104</v>
      </c>
      <c r="C138" s="186"/>
      <c r="D138" s="186"/>
      <c r="E138" s="186"/>
      <c r="F138" s="186"/>
      <c r="G138" s="186"/>
      <c r="H138" s="72">
        <f>I77</f>
        <v>2211.4337715199999</v>
      </c>
    </row>
    <row r="139" spans="1:12" customFormat="1" x14ac:dyDescent="0.35">
      <c r="A139" s="20" t="s">
        <v>29</v>
      </c>
      <c r="B139" s="186" t="s">
        <v>48</v>
      </c>
      <c r="C139" s="186"/>
      <c r="D139" s="186"/>
      <c r="E139" s="186"/>
      <c r="F139" s="186"/>
      <c r="G139" s="186"/>
      <c r="H139" s="72">
        <f>J88</f>
        <v>128.56510968888887</v>
      </c>
    </row>
    <row r="140" spans="1:12" customFormat="1" x14ac:dyDescent="0.35">
      <c r="A140" s="20" t="s">
        <v>32</v>
      </c>
      <c r="B140" s="189" t="s">
        <v>51</v>
      </c>
      <c r="C140" s="189"/>
      <c r="D140" s="189"/>
      <c r="E140" s="189"/>
      <c r="F140" s="189"/>
      <c r="G140" s="189"/>
      <c r="H140" s="72">
        <f>I107</f>
        <v>202.03173619200004</v>
      </c>
    </row>
    <row r="141" spans="1:12" customFormat="1" x14ac:dyDescent="0.35">
      <c r="A141" s="20" t="s">
        <v>8</v>
      </c>
      <c r="B141" s="186" t="s">
        <v>105</v>
      </c>
      <c r="C141" s="186"/>
      <c r="D141" s="186"/>
      <c r="E141" s="186"/>
      <c r="F141" s="186"/>
      <c r="G141" s="186"/>
      <c r="H141" s="82">
        <f>I116</f>
        <v>0</v>
      </c>
    </row>
    <row r="142" spans="1:12" customFormat="1" ht="13" customHeight="1" x14ac:dyDescent="0.35">
      <c r="A142" s="182" t="s">
        <v>106</v>
      </c>
      <c r="B142" s="182"/>
      <c r="C142" s="182"/>
      <c r="D142" s="182"/>
      <c r="E142" s="182"/>
      <c r="F142" s="182"/>
      <c r="G142" s="182"/>
      <c r="H142" s="73">
        <f>SUM(H137:H141)</f>
        <v>4486.8306174008885</v>
      </c>
    </row>
    <row r="143" spans="1:12" customFormat="1" x14ac:dyDescent="0.35">
      <c r="A143" s="20" t="s">
        <v>35</v>
      </c>
      <c r="B143" s="186" t="s">
        <v>107</v>
      </c>
      <c r="C143" s="186"/>
      <c r="D143" s="186"/>
      <c r="E143" s="186"/>
      <c r="F143" s="186"/>
      <c r="G143" s="186"/>
      <c r="H143" s="72">
        <f>G130</f>
        <v>1213.2389989452001</v>
      </c>
    </row>
    <row r="144" spans="1:12" customFormat="1" ht="13" customHeight="1" x14ac:dyDescent="0.35">
      <c r="A144" s="182" t="s">
        <v>108</v>
      </c>
      <c r="B144" s="182"/>
      <c r="C144" s="182"/>
      <c r="D144" s="182"/>
      <c r="E144" s="182"/>
      <c r="F144" s="182"/>
      <c r="G144" s="182"/>
      <c r="H144" s="74">
        <f>H142+H143</f>
        <v>5700.0696163460889</v>
      </c>
    </row>
    <row r="145" spans="1:8" s="52" customFormat="1" ht="13" customHeight="1" x14ac:dyDescent="0.3">
      <c r="A145" s="187" t="s">
        <v>109</v>
      </c>
      <c r="B145" s="187"/>
      <c r="C145" s="187"/>
      <c r="D145" s="187"/>
      <c r="E145" s="187"/>
      <c r="F145" s="187"/>
      <c r="G145" s="187"/>
      <c r="H145" s="75">
        <f>12*H144</f>
        <v>68400.835396153067</v>
      </c>
    </row>
    <row r="146" spans="1:8" s="71" customFormat="1" ht="15" customHeight="1" x14ac:dyDescent="0.3">
      <c r="A146" s="188" t="s">
        <v>110</v>
      </c>
      <c r="B146" s="188"/>
      <c r="C146" s="188"/>
      <c r="D146" s="188"/>
      <c r="E146" s="188"/>
      <c r="F146" s="188"/>
      <c r="G146" s="188"/>
      <c r="H146" s="188"/>
    </row>
    <row r="147" spans="1:8" s="71" customFormat="1" ht="121" customHeight="1" x14ac:dyDescent="0.3">
      <c r="A147" s="189" t="s">
        <v>111</v>
      </c>
      <c r="B147" s="189"/>
      <c r="C147" s="189"/>
      <c r="D147" s="189"/>
      <c r="E147" s="189"/>
      <c r="F147" s="189"/>
      <c r="G147" s="189"/>
      <c r="H147" s="189"/>
    </row>
    <row r="148" spans="1:8" x14ac:dyDescent="0.35">
      <c r="A148" s="27"/>
      <c r="B148" s="27"/>
      <c r="C148" s="27"/>
      <c r="D148" s="27"/>
      <c r="E148" s="27"/>
      <c r="F148" s="27"/>
      <c r="G148" s="27"/>
      <c r="H148" s="27"/>
    </row>
  </sheetData>
  <mergeCells count="145">
    <mergeCell ref="A142:G142"/>
    <mergeCell ref="B143:G143"/>
    <mergeCell ref="A144:G144"/>
    <mergeCell ref="A145:G145"/>
    <mergeCell ref="A146:H146"/>
    <mergeCell ref="A147:H147"/>
    <mergeCell ref="B136:G136"/>
    <mergeCell ref="B137:G137"/>
    <mergeCell ref="B138:G138"/>
    <mergeCell ref="B139:G139"/>
    <mergeCell ref="B140:G140"/>
    <mergeCell ref="B141:G141"/>
    <mergeCell ref="B129:E129"/>
    <mergeCell ref="G129:H129"/>
    <mergeCell ref="A130:E130"/>
    <mergeCell ref="G130:H130"/>
    <mergeCell ref="A134:H134"/>
    <mergeCell ref="A135:I135"/>
    <mergeCell ref="B126:E126"/>
    <mergeCell ref="G126:H126"/>
    <mergeCell ref="B127:E127"/>
    <mergeCell ref="G127:H127"/>
    <mergeCell ref="B128:E128"/>
    <mergeCell ref="G128:H128"/>
    <mergeCell ref="B123:E123"/>
    <mergeCell ref="G123:H123"/>
    <mergeCell ref="B124:E124"/>
    <mergeCell ref="G124:H124"/>
    <mergeCell ref="B125:E125"/>
    <mergeCell ref="G125:H125"/>
    <mergeCell ref="A117:J118"/>
    <mergeCell ref="A119:H119"/>
    <mergeCell ref="A120:J120"/>
    <mergeCell ref="B121:E121"/>
    <mergeCell ref="G121:H121"/>
    <mergeCell ref="B122:E122"/>
    <mergeCell ref="G122:H122"/>
    <mergeCell ref="B111:H111"/>
    <mergeCell ref="B112:H112"/>
    <mergeCell ref="B113:H113"/>
    <mergeCell ref="B114:H114"/>
    <mergeCell ref="B115:H115"/>
    <mergeCell ref="A116:H116"/>
    <mergeCell ref="B104:H104"/>
    <mergeCell ref="B105:H105"/>
    <mergeCell ref="B106:H106"/>
    <mergeCell ref="A107:H107"/>
    <mergeCell ref="A108:J109"/>
    <mergeCell ref="A110:I110"/>
    <mergeCell ref="B97:H97"/>
    <mergeCell ref="B98:H98"/>
    <mergeCell ref="B99:H99"/>
    <mergeCell ref="B100:H100"/>
    <mergeCell ref="A101:K102"/>
    <mergeCell ref="A103:I103"/>
    <mergeCell ref="A91:J91"/>
    <mergeCell ref="A92:J92"/>
    <mergeCell ref="B93:H93"/>
    <mergeCell ref="B94:H94"/>
    <mergeCell ref="B95:H95"/>
    <mergeCell ref="B96:H96"/>
    <mergeCell ref="B84:H84"/>
    <mergeCell ref="B85:H85"/>
    <mergeCell ref="B86:H86"/>
    <mergeCell ref="B87:H87"/>
    <mergeCell ref="B88:H88"/>
    <mergeCell ref="A89:J90"/>
    <mergeCell ref="A77:H77"/>
    <mergeCell ref="A78:K79"/>
    <mergeCell ref="A80:J80"/>
    <mergeCell ref="B81:H81"/>
    <mergeCell ref="B82:H82"/>
    <mergeCell ref="B83:H83"/>
    <mergeCell ref="A70:J71"/>
    <mergeCell ref="A72:I72"/>
    <mergeCell ref="B73:H73"/>
    <mergeCell ref="B74:H74"/>
    <mergeCell ref="B75:H75"/>
    <mergeCell ref="B76:H76"/>
    <mergeCell ref="B62:G62"/>
    <mergeCell ref="B68:H68"/>
    <mergeCell ref="A69:I69"/>
    <mergeCell ref="B64:G64"/>
    <mergeCell ref="B63:G63"/>
    <mergeCell ref="B65:G65"/>
    <mergeCell ref="B66:G66"/>
    <mergeCell ref="B67:G67"/>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14192-3B2D-4A32-AC4F-A22532DEBEF0}">
  <dimension ref="A1:IV148"/>
  <sheetViews>
    <sheetView topLeftCell="A74" workbookViewId="0">
      <selection activeCell="M54" sqref="M54"/>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4.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1"/>
    </row>
    <row r="2" spans="1:256" x14ac:dyDescent="0.35">
      <c r="A2" s="9"/>
      <c r="B2" s="9"/>
      <c r="C2" s="9"/>
      <c r="D2" s="9"/>
      <c r="E2" s="10"/>
      <c r="F2" s="10"/>
      <c r="G2" s="10"/>
      <c r="J2" s="112"/>
    </row>
    <row r="3" spans="1:256" x14ac:dyDescent="0.35">
      <c r="A3" s="113" t="s">
        <v>0</v>
      </c>
      <c r="B3" s="113"/>
      <c r="C3" s="113"/>
      <c r="D3" s="113"/>
      <c r="E3" s="113"/>
      <c r="F3" s="113"/>
      <c r="G3" s="113"/>
      <c r="H3" s="113"/>
      <c r="I3" s="113"/>
      <c r="J3" s="112"/>
    </row>
    <row r="4" spans="1:256" x14ac:dyDescent="0.35">
      <c r="A4" s="114" t="s">
        <v>115</v>
      </c>
      <c r="B4" s="114"/>
      <c r="C4" s="114"/>
      <c r="D4" s="114"/>
      <c r="E4" s="114"/>
      <c r="F4" s="114"/>
      <c r="G4" s="114"/>
      <c r="H4" s="114"/>
      <c r="I4" s="114"/>
      <c r="J4" s="112"/>
    </row>
    <row r="5" spans="1:256" x14ac:dyDescent="0.35">
      <c r="A5" s="115" t="s">
        <v>9</v>
      </c>
      <c r="B5" s="115"/>
      <c r="C5" s="115"/>
      <c r="D5" s="115"/>
      <c r="E5" s="115"/>
      <c r="F5" s="115"/>
      <c r="G5" s="115"/>
      <c r="H5" s="115"/>
      <c r="I5" s="115"/>
      <c r="J5" s="112"/>
    </row>
    <row r="6" spans="1:256" x14ac:dyDescent="0.35">
      <c r="A6" s="116" t="s">
        <v>133</v>
      </c>
      <c r="B6" s="116"/>
      <c r="C6" s="116"/>
      <c r="D6" s="116"/>
      <c r="E6" s="116"/>
      <c r="F6" s="116"/>
      <c r="G6" s="116"/>
      <c r="H6" s="116"/>
      <c r="I6" s="116"/>
      <c r="J6" s="112"/>
    </row>
    <row r="7" spans="1:256" x14ac:dyDescent="0.35">
      <c r="A7" s="16"/>
      <c r="B7" s="16"/>
      <c r="C7" s="16"/>
      <c r="D7" s="16"/>
      <c r="E7" s="16"/>
      <c r="F7" s="16"/>
      <c r="G7" s="16"/>
      <c r="H7" s="17"/>
      <c r="I7" s="18"/>
      <c r="J7" s="112"/>
    </row>
    <row r="8" spans="1:256" customFormat="1" ht="14.5" customHeight="1" x14ac:dyDescent="0.35">
      <c r="A8" s="117" t="s">
        <v>112</v>
      </c>
      <c r="B8" s="117"/>
      <c r="C8" s="117"/>
      <c r="D8" s="117"/>
      <c r="E8" s="117"/>
      <c r="F8" s="117"/>
      <c r="G8" s="117"/>
      <c r="H8" s="117"/>
      <c r="I8" s="117"/>
      <c r="J8" s="11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8" t="s">
        <v>80</v>
      </c>
      <c r="B9" s="118"/>
      <c r="C9" s="118"/>
      <c r="D9" s="118"/>
      <c r="E9" s="118"/>
      <c r="F9" s="118"/>
      <c r="G9" s="118"/>
      <c r="H9" s="118"/>
      <c r="I9" s="118"/>
      <c r="J9" s="11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3" t="s">
        <v>74</v>
      </c>
      <c r="B10" s="93"/>
      <c r="C10" s="93"/>
      <c r="D10" s="93"/>
      <c r="E10" s="93"/>
      <c r="F10" s="93"/>
      <c r="G10" s="93"/>
      <c r="H10" s="93"/>
      <c r="I10" s="93"/>
      <c r="J10" s="11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9"/>
      <c r="B11" s="119"/>
      <c r="C11" s="119"/>
      <c r="D11" s="119"/>
      <c r="E11" s="119"/>
      <c r="F11" s="119"/>
      <c r="G11" s="119"/>
      <c r="H11" s="119"/>
      <c r="I11" s="119"/>
      <c r="J11" s="11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0"/>
      <c r="B12" s="120"/>
      <c r="C12" s="120"/>
      <c r="D12" s="120"/>
      <c r="E12" s="120"/>
      <c r="F12" s="120"/>
      <c r="G12" s="120"/>
      <c r="H12" s="120"/>
      <c r="I12" s="120"/>
      <c r="J12" s="11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1" t="s">
        <v>68</v>
      </c>
      <c r="B13" s="121"/>
      <c r="C13" s="121"/>
      <c r="D13" s="121"/>
      <c r="E13" s="121"/>
      <c r="F13" s="121"/>
      <c r="G13" s="121"/>
      <c r="H13" s="121"/>
      <c r="I13" s="121"/>
      <c r="J13" s="112"/>
    </row>
    <row r="14" spans="1:256" customFormat="1" ht="14.5" customHeight="1" x14ac:dyDescent="0.35">
      <c r="A14" s="20" t="s">
        <v>14</v>
      </c>
      <c r="B14" s="96" t="s">
        <v>69</v>
      </c>
      <c r="C14" s="97"/>
      <c r="D14" s="97"/>
      <c r="E14" s="97"/>
      <c r="F14" s="98"/>
      <c r="G14" s="99" t="s">
        <v>70</v>
      </c>
      <c r="H14" s="100"/>
      <c r="I14" s="101"/>
      <c r="J14" s="112"/>
    </row>
    <row r="15" spans="1:256" customFormat="1" x14ac:dyDescent="0.35">
      <c r="A15" s="20" t="s">
        <v>15</v>
      </c>
      <c r="B15" s="102" t="s">
        <v>71</v>
      </c>
      <c r="C15" s="103"/>
      <c r="D15" s="103"/>
      <c r="E15" s="103"/>
      <c r="F15" s="104"/>
      <c r="G15" s="105" t="s">
        <v>119</v>
      </c>
      <c r="H15" s="106"/>
      <c r="I15" s="107"/>
      <c r="J15" s="112"/>
    </row>
    <row r="16" spans="1:256" customFormat="1" ht="14.5" customHeight="1" x14ac:dyDescent="0.35">
      <c r="A16" s="20" t="s">
        <v>29</v>
      </c>
      <c r="B16" s="96" t="s">
        <v>72</v>
      </c>
      <c r="C16" s="97"/>
      <c r="D16" s="97"/>
      <c r="E16" s="97"/>
      <c r="F16" s="98"/>
      <c r="G16" s="108">
        <v>24</v>
      </c>
      <c r="H16" s="109"/>
      <c r="I16" s="110"/>
      <c r="J16" s="112"/>
    </row>
    <row r="17" spans="1:256" customFormat="1" ht="15" customHeight="1" x14ac:dyDescent="0.35">
      <c r="A17" s="20" t="s">
        <v>32</v>
      </c>
      <c r="B17" s="87" t="s">
        <v>73</v>
      </c>
      <c r="C17" s="87"/>
      <c r="D17" s="87"/>
      <c r="E17" s="87"/>
      <c r="F17" s="87"/>
      <c r="G17" s="88" t="s">
        <v>120</v>
      </c>
      <c r="H17" s="89"/>
      <c r="I17" s="90"/>
      <c r="J17" s="112"/>
    </row>
    <row r="18" spans="1:256" x14ac:dyDescent="0.35">
      <c r="A18" s="91"/>
      <c r="B18" s="91"/>
      <c r="C18" s="91"/>
      <c r="D18" s="91"/>
      <c r="E18" s="91"/>
      <c r="F18" s="91"/>
      <c r="G18" s="91"/>
      <c r="H18" s="91"/>
      <c r="I18" s="91"/>
      <c r="J18" s="92"/>
    </row>
    <row r="19" spans="1:256" x14ac:dyDescent="0.35">
      <c r="A19" s="91"/>
      <c r="B19" s="91"/>
      <c r="C19" s="91"/>
      <c r="D19" s="91"/>
      <c r="E19" s="91"/>
      <c r="F19" s="91"/>
      <c r="G19" s="91"/>
      <c r="H19" s="91"/>
      <c r="I19" s="91"/>
      <c r="J19" s="92"/>
    </row>
    <row r="20" spans="1:256" x14ac:dyDescent="0.35">
      <c r="A20" s="93" t="s">
        <v>10</v>
      </c>
      <c r="B20" s="93"/>
      <c r="C20" s="93"/>
      <c r="D20" s="93"/>
      <c r="E20" s="93"/>
      <c r="F20" s="93"/>
      <c r="G20" s="93"/>
      <c r="H20" s="93"/>
      <c r="I20" s="9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4" t="s">
        <v>11</v>
      </c>
      <c r="C21" s="94"/>
      <c r="D21" s="94"/>
      <c r="E21" s="94"/>
      <c r="F21" s="94"/>
      <c r="G21" s="94"/>
      <c r="H21" s="3" t="s">
        <v>12</v>
      </c>
      <c r="I21" s="3" t="s">
        <v>13</v>
      </c>
      <c r="J21" s="21"/>
      <c r="K21" s="13"/>
      <c r="N21" s="13"/>
      <c r="O21" s="13"/>
      <c r="P21" s="13"/>
    </row>
    <row r="22" spans="1:256" x14ac:dyDescent="0.35">
      <c r="A22" s="5" t="s">
        <v>14</v>
      </c>
      <c r="B22" s="95" t="s">
        <v>121</v>
      </c>
      <c r="C22" s="95"/>
      <c r="D22" s="95"/>
      <c r="E22" s="95"/>
      <c r="F22" s="95"/>
      <c r="G22" s="95"/>
      <c r="H22" s="95"/>
      <c r="I22" s="28">
        <v>1496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7" t="s">
        <v>75</v>
      </c>
      <c r="C23" s="137"/>
      <c r="D23" s="137"/>
      <c r="E23" s="137"/>
      <c r="F23" s="137"/>
      <c r="G23" s="137"/>
      <c r="H23" s="43">
        <v>0.3</v>
      </c>
      <c r="I23" s="32">
        <f>ROUND(H23*I22,2)</f>
        <v>448.8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4" t="s">
        <v>1</v>
      </c>
      <c r="B24" s="94"/>
      <c r="C24" s="94"/>
      <c r="D24" s="94"/>
      <c r="E24" s="94"/>
      <c r="F24" s="94"/>
      <c r="G24" s="94"/>
      <c r="H24" s="94"/>
      <c r="I24" s="33">
        <f>SUM(I22:I23)</f>
        <v>1944.8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8" t="s">
        <v>16</v>
      </c>
      <c r="B25" s="138"/>
      <c r="C25" s="138"/>
      <c r="D25" s="138"/>
      <c r="E25" s="138"/>
      <c r="F25" s="138"/>
      <c r="G25" s="138"/>
      <c r="H25" s="138"/>
      <c r="I25" s="13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9"/>
      <c r="B26" s="139"/>
      <c r="C26" s="139"/>
      <c r="D26" s="139"/>
      <c r="E26" s="139"/>
      <c r="F26" s="139"/>
      <c r="G26" s="139"/>
      <c r="H26" s="139"/>
      <c r="I26" s="139"/>
      <c r="J26" s="14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1"/>
      <c r="B27" s="141"/>
      <c r="C27" s="141"/>
      <c r="D27" s="141"/>
      <c r="E27" s="141"/>
      <c r="F27" s="141"/>
      <c r="G27" s="141"/>
      <c r="H27" s="141"/>
      <c r="I27" s="141"/>
      <c r="J27" s="14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3" t="s">
        <v>18</v>
      </c>
      <c r="B29" s="143"/>
      <c r="C29" s="143"/>
      <c r="D29" s="143"/>
      <c r="E29" s="143"/>
      <c r="F29" s="143"/>
      <c r="G29" s="143"/>
      <c r="H29" s="143"/>
      <c r="I29" s="14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3" t="s">
        <v>113</v>
      </c>
      <c r="C31" s="124"/>
      <c r="D31" s="124"/>
      <c r="E31" s="124"/>
      <c r="F31" s="124"/>
      <c r="G31" s="125"/>
      <c r="H31" s="23">
        <v>8.3299999999999999E-2</v>
      </c>
      <c r="I31" s="34">
        <f>I24*H31</f>
        <v>162.00183999999999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6" t="s">
        <v>114</v>
      </c>
      <c r="C32" s="127"/>
      <c r="D32" s="127"/>
      <c r="E32" s="127"/>
      <c r="F32" s="127"/>
      <c r="G32" s="128"/>
      <c r="H32" s="23">
        <v>0.121</v>
      </c>
      <c r="I32" s="34">
        <f>I24*H32</f>
        <v>235.32079999999999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9" t="s">
        <v>1</v>
      </c>
      <c r="B33" s="130"/>
      <c r="C33" s="130"/>
      <c r="D33" s="130"/>
      <c r="E33" s="130"/>
      <c r="F33" s="130"/>
      <c r="G33" s="131"/>
      <c r="H33" s="65">
        <f>SUM(H31:H32)</f>
        <v>0.20429999999999998</v>
      </c>
      <c r="I33" s="33">
        <f>SUM(I31+I32)</f>
        <v>397.32263999999998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2" t="s">
        <v>22</v>
      </c>
      <c r="B34" s="132"/>
      <c r="C34" s="132"/>
      <c r="D34" s="132"/>
      <c r="E34" s="132"/>
      <c r="F34" s="132"/>
      <c r="G34" s="132"/>
      <c r="H34" s="132"/>
      <c r="I34" s="13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3"/>
      <c r="B35" s="133"/>
      <c r="C35" s="133"/>
      <c r="D35" s="133"/>
      <c r="E35" s="133"/>
      <c r="F35" s="133"/>
      <c r="G35" s="133"/>
      <c r="H35" s="133"/>
      <c r="I35" s="133"/>
      <c r="J35" s="13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5"/>
      <c r="B36" s="135"/>
      <c r="C36" s="135"/>
      <c r="D36" s="135"/>
      <c r="E36" s="135"/>
      <c r="F36" s="135"/>
      <c r="G36" s="135"/>
      <c r="H36" s="135"/>
      <c r="I36" s="135"/>
      <c r="J36" s="13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3" t="s">
        <v>77</v>
      </c>
      <c r="B37" s="93"/>
      <c r="C37" s="93"/>
      <c r="D37" s="93"/>
      <c r="E37" s="93"/>
      <c r="F37" s="93"/>
      <c r="G37" s="93"/>
      <c r="H37" s="93"/>
      <c r="I37" s="93"/>
      <c r="J37" s="15"/>
    </row>
    <row r="38" spans="1:256" ht="30" customHeight="1" x14ac:dyDescent="0.35">
      <c r="A38" s="6" t="s">
        <v>23</v>
      </c>
      <c r="B38" s="94" t="s">
        <v>24</v>
      </c>
      <c r="C38" s="94"/>
      <c r="D38" s="94"/>
      <c r="E38" s="94"/>
      <c r="F38" s="94"/>
      <c r="G38" s="9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5" t="s">
        <v>27</v>
      </c>
      <c r="C39" s="95"/>
      <c r="D39" s="95"/>
      <c r="E39" s="95"/>
      <c r="F39" s="95"/>
      <c r="G39" s="95"/>
      <c r="H39" s="23">
        <v>0.2</v>
      </c>
      <c r="I39" s="32">
        <f>(I24+I33)*H39</f>
        <v>468.42452800000001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5" t="s">
        <v>28</v>
      </c>
      <c r="C40" s="95"/>
      <c r="D40" s="95"/>
      <c r="E40" s="95"/>
      <c r="F40" s="95"/>
      <c r="G40" s="95"/>
      <c r="H40" s="23">
        <v>2.5000000000000001E-2</v>
      </c>
      <c r="I40" s="32">
        <f>(I24+I33)*H40</f>
        <v>58.553066000000001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7" t="s">
        <v>76</v>
      </c>
      <c r="C41" s="147"/>
      <c r="D41" s="5" t="s">
        <v>30</v>
      </c>
      <c r="E41" s="29">
        <v>0.03</v>
      </c>
      <c r="F41" s="5" t="s">
        <v>31</v>
      </c>
      <c r="G41" s="30">
        <v>1</v>
      </c>
      <c r="H41" s="23">
        <f>ROUND((E41*G41),6)</f>
        <v>0.03</v>
      </c>
      <c r="I41" s="32">
        <f>(I24+I33)*H41</f>
        <v>70.263679199999999</v>
      </c>
      <c r="J41" s="40" t="s">
        <v>132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5" t="s">
        <v>33</v>
      </c>
      <c r="C42" s="95"/>
      <c r="D42" s="95"/>
      <c r="E42" s="95"/>
      <c r="F42" s="95"/>
      <c r="G42" s="95"/>
      <c r="H42" s="23">
        <v>1.4999999999999999E-2</v>
      </c>
      <c r="I42" s="32">
        <f>(I24+I33)*H42</f>
        <v>35.131839599999999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5" t="s">
        <v>34</v>
      </c>
      <c r="C43" s="95"/>
      <c r="D43" s="95"/>
      <c r="E43" s="95"/>
      <c r="F43" s="95"/>
      <c r="G43" s="95"/>
      <c r="H43" s="23">
        <v>0.01</v>
      </c>
      <c r="I43" s="32">
        <f>(I24+I33)*H43</f>
        <v>23.421226400000002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5" t="s">
        <v>2</v>
      </c>
      <c r="C44" s="95"/>
      <c r="D44" s="95"/>
      <c r="E44" s="95"/>
      <c r="F44" s="95"/>
      <c r="G44" s="95"/>
      <c r="H44" s="23">
        <v>6.0000000000000001E-3</v>
      </c>
      <c r="I44" s="32">
        <f>(I24+I33)*H44</f>
        <v>14.05273584</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5" t="s">
        <v>3</v>
      </c>
      <c r="C45" s="95"/>
      <c r="D45" s="95"/>
      <c r="E45" s="95"/>
      <c r="F45" s="95"/>
      <c r="G45" s="95"/>
      <c r="H45" s="23">
        <v>2E-3</v>
      </c>
      <c r="I45" s="32">
        <f>(I24+I33)*H45</f>
        <v>4.6842452799999998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4"/>
      <c r="B46" s="145"/>
      <c r="C46" s="145"/>
      <c r="D46" s="145"/>
      <c r="E46" s="145"/>
      <c r="F46" s="145"/>
      <c r="G46" s="146"/>
      <c r="H46" s="48">
        <f>SUM(H39:H45)</f>
        <v>0.28800000000000003</v>
      </c>
      <c r="I46" s="28">
        <f>SUM(I39:I45)</f>
        <v>674.53132031999996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5" t="s">
        <v>4</v>
      </c>
      <c r="C47" s="95"/>
      <c r="D47" s="95"/>
      <c r="E47" s="95"/>
      <c r="F47" s="95"/>
      <c r="G47" s="95"/>
      <c r="H47" s="23">
        <v>0.08</v>
      </c>
      <c r="I47" s="32">
        <f>(I24+I33)*H47</f>
        <v>187.36981120000002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3" t="s">
        <v>1</v>
      </c>
      <c r="B48" s="143"/>
      <c r="C48" s="143"/>
      <c r="D48" s="143"/>
      <c r="E48" s="143"/>
      <c r="F48" s="143"/>
      <c r="G48" s="143"/>
      <c r="H48" s="54">
        <f>H46+H47</f>
        <v>0.36800000000000005</v>
      </c>
      <c r="I48" s="33">
        <f>I46+I47</f>
        <v>861.90113152000004</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2" t="s">
        <v>78</v>
      </c>
      <c r="B49" s="132"/>
      <c r="C49" s="132"/>
      <c r="D49" s="132"/>
      <c r="E49" s="132"/>
      <c r="F49" s="132"/>
      <c r="G49" s="132"/>
      <c r="H49" s="132"/>
      <c r="I49" s="132"/>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0"/>
      <c r="B50" s="150"/>
      <c r="C50" s="150"/>
      <c r="D50" s="150"/>
      <c r="E50" s="150"/>
      <c r="F50" s="150"/>
      <c r="G50" s="150"/>
      <c r="H50" s="150"/>
      <c r="I50" s="150"/>
      <c r="J50" s="151"/>
    </row>
    <row r="51" spans="1:256" s="2" customFormat="1" ht="15.5" x14ac:dyDescent="0.35">
      <c r="A51" s="152"/>
      <c r="B51" s="152"/>
      <c r="C51" s="152"/>
      <c r="D51" s="152"/>
      <c r="E51" s="152"/>
      <c r="F51" s="152"/>
      <c r="G51" s="152"/>
      <c r="H51" s="152"/>
      <c r="I51" s="152"/>
      <c r="J51" s="153"/>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4" t="s">
        <v>40</v>
      </c>
      <c r="C53" s="94"/>
      <c r="D53" s="94"/>
      <c r="E53" s="94"/>
      <c r="F53" s="94"/>
      <c r="G53" s="94"/>
      <c r="H53" s="9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5" t="s">
        <v>126</v>
      </c>
      <c r="C54" s="95"/>
      <c r="D54" s="95"/>
      <c r="E54" s="95"/>
      <c r="F54" s="95"/>
      <c r="G54" s="95"/>
      <c r="H54" s="95"/>
      <c r="I54" s="24">
        <f>(3.5*2*22)-(I22/100)*3</f>
        <v>109.12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8" t="s">
        <v>41</v>
      </c>
      <c r="C55" s="148"/>
      <c r="D55" s="148"/>
      <c r="E55" s="148"/>
      <c r="F55" s="148"/>
      <c r="G55" s="148"/>
      <c r="H55" s="38">
        <v>3.5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8" t="s">
        <v>42</v>
      </c>
      <c r="C56" s="148"/>
      <c r="D56" s="148"/>
      <c r="E56" s="148"/>
      <c r="F56" s="148"/>
      <c r="G56" s="148"/>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8" t="s">
        <v>43</v>
      </c>
      <c r="C57" s="148"/>
      <c r="D57" s="148"/>
      <c r="E57" s="148"/>
      <c r="F57" s="148"/>
      <c r="G57" s="148"/>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9" t="s">
        <v>81</v>
      </c>
      <c r="C58" s="149"/>
      <c r="D58" s="149"/>
      <c r="E58" s="149"/>
      <c r="F58" s="149"/>
      <c r="G58" s="14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5" t="s">
        <v>116</v>
      </c>
      <c r="C59" s="95"/>
      <c r="D59" s="95"/>
      <c r="E59" s="95"/>
      <c r="F59" s="95"/>
      <c r="G59" s="95"/>
      <c r="H59" s="95"/>
      <c r="I59" s="32">
        <f>H60*H61</f>
        <v>553.29999999999995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8" t="s">
        <v>122</v>
      </c>
      <c r="C60" s="148"/>
      <c r="D60" s="148"/>
      <c r="E60" s="148"/>
      <c r="F60" s="148"/>
      <c r="G60" s="148"/>
      <c r="H60" s="38">
        <v>25.15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8" t="s">
        <v>44</v>
      </c>
      <c r="C61" s="148"/>
      <c r="D61" s="148"/>
      <c r="E61" s="148"/>
      <c r="F61" s="148"/>
      <c r="G61" s="148"/>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31" customHeight="1" x14ac:dyDescent="0.35">
      <c r="A62" s="25"/>
      <c r="B62" s="148" t="s">
        <v>124</v>
      </c>
      <c r="C62" s="148"/>
      <c r="D62" s="148"/>
      <c r="E62" s="148"/>
      <c r="F62" s="148"/>
      <c r="G62" s="148"/>
      <c r="H62" s="84"/>
      <c r="I62" s="24">
        <v>3</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59" t="s">
        <v>123</v>
      </c>
      <c r="C63" s="160"/>
      <c r="D63" s="160"/>
      <c r="E63" s="160"/>
      <c r="F63" s="160"/>
      <c r="G63" s="161"/>
      <c r="H63" s="85"/>
      <c r="I63" s="36">
        <v>113.22</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x14ac:dyDescent="0.35">
      <c r="A64" s="4"/>
      <c r="B64" s="148" t="s">
        <v>125</v>
      </c>
      <c r="C64" s="148"/>
      <c r="D64" s="148"/>
      <c r="E64" s="148"/>
      <c r="F64" s="148"/>
      <c r="G64" s="148"/>
      <c r="H64" s="83"/>
      <c r="I64" s="36">
        <v>4.24</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73.5" x14ac:dyDescent="0.35">
      <c r="A65" s="4" t="s">
        <v>32</v>
      </c>
      <c r="B65" s="148" t="s">
        <v>129</v>
      </c>
      <c r="C65" s="148"/>
      <c r="D65" s="148"/>
      <c r="E65" s="148"/>
      <c r="F65" s="148"/>
      <c r="G65" s="148"/>
      <c r="H65" s="83"/>
      <c r="I65" s="36">
        <v>104.8</v>
      </c>
      <c r="J65" s="86" t="s">
        <v>127</v>
      </c>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x14ac:dyDescent="0.35">
      <c r="A66" s="4" t="s">
        <v>8</v>
      </c>
      <c r="B66" s="148" t="s">
        <v>128</v>
      </c>
      <c r="C66" s="148"/>
      <c r="D66" s="148"/>
      <c r="E66" s="148"/>
      <c r="F66" s="148"/>
      <c r="G66" s="148"/>
      <c r="H66" s="83"/>
      <c r="I66" s="36">
        <v>14</v>
      </c>
      <c r="J66" s="86"/>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x14ac:dyDescent="0.35">
      <c r="A67" s="4" t="s">
        <v>35</v>
      </c>
      <c r="B67" s="148" t="s">
        <v>130</v>
      </c>
      <c r="C67" s="148"/>
      <c r="D67" s="148"/>
      <c r="E67" s="148"/>
      <c r="F67" s="148"/>
      <c r="G67" s="148"/>
      <c r="H67" s="83"/>
      <c r="I67" s="36">
        <v>12.21</v>
      </c>
      <c r="J67" s="86"/>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5.75" customHeight="1" x14ac:dyDescent="0.35">
      <c r="A68" s="12"/>
      <c r="B68" s="143" t="s">
        <v>1</v>
      </c>
      <c r="C68" s="143"/>
      <c r="D68" s="143"/>
      <c r="E68" s="143"/>
      <c r="F68" s="143"/>
      <c r="G68" s="143"/>
      <c r="H68" s="143"/>
      <c r="I68" s="8">
        <f>(I54+I59-I62+I63-I64+I65+I66+I67)</f>
        <v>899.41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28" customHeight="1" x14ac:dyDescent="0.35">
      <c r="A69" s="158" t="s">
        <v>45</v>
      </c>
      <c r="B69" s="158"/>
      <c r="C69" s="158"/>
      <c r="D69" s="158"/>
      <c r="E69" s="158"/>
      <c r="F69" s="158"/>
      <c r="G69" s="158"/>
      <c r="H69" s="158"/>
      <c r="I69" s="158"/>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5" customHeight="1" x14ac:dyDescent="0.35">
      <c r="A70" s="154"/>
      <c r="B70" s="154"/>
      <c r="C70" s="154"/>
      <c r="D70" s="154"/>
      <c r="E70" s="154"/>
      <c r="F70" s="154"/>
      <c r="G70" s="154"/>
      <c r="H70" s="154"/>
      <c r="I70" s="154"/>
      <c r="J70" s="155"/>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ht="16" customHeight="1" x14ac:dyDescent="0.35">
      <c r="A71" s="156"/>
      <c r="B71" s="156"/>
      <c r="C71" s="156"/>
      <c r="D71" s="156"/>
      <c r="E71" s="156"/>
      <c r="F71" s="156"/>
      <c r="G71" s="156"/>
      <c r="H71" s="156"/>
      <c r="I71" s="156"/>
      <c r="J71" s="157"/>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ht="18.5" customHeight="1" x14ac:dyDescent="0.35">
      <c r="A72" s="93" t="s">
        <v>79</v>
      </c>
      <c r="B72" s="93"/>
      <c r="C72" s="93"/>
      <c r="D72" s="93"/>
      <c r="E72" s="93"/>
      <c r="F72" s="93"/>
      <c r="G72" s="93"/>
      <c r="H72" s="93"/>
      <c r="I72" s="93"/>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3">
        <v>2</v>
      </c>
      <c r="B73" s="94" t="s">
        <v>46</v>
      </c>
      <c r="C73" s="94"/>
      <c r="D73" s="94"/>
      <c r="E73" s="94"/>
      <c r="F73" s="94"/>
      <c r="G73" s="94"/>
      <c r="H73" s="94"/>
      <c r="I73" s="3" t="s">
        <v>21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19</v>
      </c>
      <c r="B74" s="95" t="s">
        <v>47</v>
      </c>
      <c r="C74" s="95"/>
      <c r="D74" s="95"/>
      <c r="E74" s="95"/>
      <c r="F74" s="95"/>
      <c r="G74" s="95"/>
      <c r="H74" s="95"/>
      <c r="I74" s="34">
        <f>I33</f>
        <v>397.32263999999998</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5" t="s">
        <v>23</v>
      </c>
      <c r="B75" s="95" t="s">
        <v>24</v>
      </c>
      <c r="C75" s="95"/>
      <c r="D75" s="95"/>
      <c r="E75" s="95"/>
      <c r="F75" s="95"/>
      <c r="G75" s="95"/>
      <c r="H75" s="95"/>
      <c r="I75" s="34">
        <f>I48</f>
        <v>861.90113152000004</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x14ac:dyDescent="0.35">
      <c r="A76" s="5" t="s">
        <v>39</v>
      </c>
      <c r="B76" s="95" t="s">
        <v>40</v>
      </c>
      <c r="C76" s="95"/>
      <c r="D76" s="95"/>
      <c r="E76" s="95"/>
      <c r="F76" s="95"/>
      <c r="G76" s="95"/>
      <c r="H76" s="95"/>
      <c r="I76" s="34">
        <f>I68</f>
        <v>899.41</v>
      </c>
      <c r="J76" s="11"/>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94" t="s">
        <v>1</v>
      </c>
      <c r="B77" s="94"/>
      <c r="C77" s="94"/>
      <c r="D77" s="94"/>
      <c r="E77" s="94"/>
      <c r="F77" s="94"/>
      <c r="G77" s="94"/>
      <c r="H77" s="94"/>
      <c r="I77" s="39">
        <f>SUM(I74+I75+I76)</f>
        <v>2158.6337715199998</v>
      </c>
      <c r="J77" s="11"/>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ht="15" customHeight="1" x14ac:dyDescent="0.35">
      <c r="A78" s="171"/>
      <c r="B78" s="171"/>
      <c r="C78" s="171"/>
      <c r="D78" s="171"/>
      <c r="E78" s="171"/>
      <c r="F78" s="171"/>
      <c r="G78" s="171"/>
      <c r="H78" s="171"/>
      <c r="I78" s="171"/>
      <c r="J78" s="171"/>
      <c r="K78" s="172"/>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ht="16" customHeight="1" x14ac:dyDescent="0.35">
      <c r="A79" s="171"/>
      <c r="B79" s="171"/>
      <c r="C79" s="171"/>
      <c r="D79" s="171"/>
      <c r="E79" s="171"/>
      <c r="F79" s="171"/>
      <c r="G79" s="171"/>
      <c r="H79" s="171"/>
      <c r="I79" s="171"/>
      <c r="J79" s="171"/>
      <c r="K79" s="172"/>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13" customFormat="1" x14ac:dyDescent="0.35">
      <c r="A80" s="122" t="s">
        <v>48</v>
      </c>
      <c r="B80" s="122"/>
      <c r="C80" s="122"/>
      <c r="D80" s="122"/>
      <c r="E80" s="122"/>
      <c r="F80" s="122"/>
      <c r="G80" s="122"/>
      <c r="H80" s="122"/>
      <c r="I80" s="122"/>
      <c r="J80" s="122"/>
      <c r="K80" s="15"/>
    </row>
    <row r="81" spans="1:256" x14ac:dyDescent="0.35">
      <c r="A81" s="6">
        <v>3</v>
      </c>
      <c r="B81" s="143" t="s">
        <v>49</v>
      </c>
      <c r="C81" s="143"/>
      <c r="D81" s="143"/>
      <c r="E81" s="143"/>
      <c r="F81" s="143"/>
      <c r="G81" s="143"/>
      <c r="H81" s="143"/>
      <c r="I81" s="6" t="s">
        <v>85</v>
      </c>
      <c r="J81" s="6" t="s">
        <v>50</v>
      </c>
      <c r="K81" s="77"/>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x14ac:dyDescent="0.35">
      <c r="A82" s="4" t="s">
        <v>14</v>
      </c>
      <c r="B82" s="95" t="s">
        <v>92</v>
      </c>
      <c r="C82" s="95"/>
      <c r="D82" s="95"/>
      <c r="E82" s="95"/>
      <c r="F82" s="95"/>
      <c r="G82" s="95"/>
      <c r="H82" s="95"/>
      <c r="I82" s="26">
        <f>(1/12*0.05*100%)</f>
        <v>4.1666666666666666E-3</v>
      </c>
      <c r="J82" s="32">
        <f>I24*I82</f>
        <v>8.1033333333333335</v>
      </c>
      <c r="K82" s="78"/>
      <c r="L82" s="4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x14ac:dyDescent="0.35">
      <c r="A83" s="4" t="s">
        <v>15</v>
      </c>
      <c r="B83" s="164" t="s">
        <v>82</v>
      </c>
      <c r="C83" s="165"/>
      <c r="D83" s="165"/>
      <c r="E83" s="165"/>
      <c r="F83" s="165"/>
      <c r="G83" s="165"/>
      <c r="H83" s="166"/>
      <c r="I83" s="50">
        <f>(8%*0.42%)</f>
        <v>3.3599999999999998E-4</v>
      </c>
      <c r="J83" s="32">
        <f>I24*I83</f>
        <v>0.65345279999999994</v>
      </c>
      <c r="K83" s="79"/>
      <c r="L83" s="47"/>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s="52" customFormat="1" ht="28" customHeight="1" x14ac:dyDescent="0.3">
      <c r="A84" s="64" t="s">
        <v>29</v>
      </c>
      <c r="B84" s="162" t="s">
        <v>83</v>
      </c>
      <c r="C84" s="162"/>
      <c r="D84" s="162"/>
      <c r="E84" s="162"/>
      <c r="F84" s="162"/>
      <c r="G84" s="162"/>
      <c r="H84" s="162"/>
      <c r="I84" s="53">
        <f>(((1+2/12+(1/3*1/12))*(0.08*0.4*0.9*100%)))</f>
        <v>3.44E-2</v>
      </c>
      <c r="J84" s="32">
        <f>I24*I84</f>
        <v>66.901119999999992</v>
      </c>
      <c r="K84" s="80"/>
      <c r="L84" s="55"/>
    </row>
    <row r="85" spans="1:256" ht="31.75" customHeight="1" x14ac:dyDescent="0.35">
      <c r="A85" s="4" t="s">
        <v>32</v>
      </c>
      <c r="B85" s="95" t="s">
        <v>86</v>
      </c>
      <c r="C85" s="95"/>
      <c r="D85" s="95"/>
      <c r="E85" s="95"/>
      <c r="F85" s="95"/>
      <c r="G85" s="95"/>
      <c r="H85" s="95"/>
      <c r="I85" s="57">
        <f>(7/30)/12*100%</f>
        <v>1.9444444444444445E-2</v>
      </c>
      <c r="J85" s="32">
        <f>I24*I85</f>
        <v>37.815555555555555</v>
      </c>
      <c r="K85" s="45"/>
      <c r="L85" s="47"/>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75" customHeight="1" x14ac:dyDescent="0.35">
      <c r="A86" s="4" t="s">
        <v>8</v>
      </c>
      <c r="B86" s="163" t="s">
        <v>84</v>
      </c>
      <c r="C86" s="163"/>
      <c r="D86" s="163"/>
      <c r="E86" s="163"/>
      <c r="F86" s="163"/>
      <c r="G86" s="163"/>
      <c r="H86" s="163"/>
      <c r="I86" s="23">
        <f>36.8%*1.94%</f>
        <v>7.1392000000000001E-3</v>
      </c>
      <c r="J86" s="32">
        <f>I24*I86</f>
        <v>13.884316159999999</v>
      </c>
      <c r="K86" s="45"/>
      <c r="L86" s="58"/>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30.5" customHeight="1" x14ac:dyDescent="0.35">
      <c r="A87" s="4" t="s">
        <v>35</v>
      </c>
      <c r="B87" s="164" t="s">
        <v>93</v>
      </c>
      <c r="C87" s="165"/>
      <c r="D87" s="165"/>
      <c r="E87" s="165"/>
      <c r="F87" s="165"/>
      <c r="G87" s="165"/>
      <c r="H87" s="166"/>
      <c r="I87" s="56">
        <f>0.08*0.0194*0.4*100%</f>
        <v>6.2080000000000002E-4</v>
      </c>
      <c r="J87" s="32">
        <f>I24*I87</f>
        <v>1.2073318399999999</v>
      </c>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5.75" customHeight="1" x14ac:dyDescent="0.35">
      <c r="A88" s="63"/>
      <c r="B88" s="129" t="s">
        <v>96</v>
      </c>
      <c r="C88" s="130"/>
      <c r="D88" s="130"/>
      <c r="E88" s="130"/>
      <c r="F88" s="130"/>
      <c r="G88" s="130"/>
      <c r="H88" s="131"/>
      <c r="I88" s="54">
        <f>SUM(I82:I87)</f>
        <v>6.6107111111111116E-2</v>
      </c>
      <c r="J88" s="33">
        <f>SUM(J82:J87)</f>
        <v>128.56510968888887</v>
      </c>
      <c r="K88" s="45"/>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 customHeight="1" x14ac:dyDescent="0.35">
      <c r="A89" s="167"/>
      <c r="B89" s="167"/>
      <c r="C89" s="167"/>
      <c r="D89" s="167"/>
      <c r="E89" s="167"/>
      <c r="F89" s="167"/>
      <c r="G89" s="167"/>
      <c r="H89" s="167"/>
      <c r="I89" s="167"/>
      <c r="J89" s="168"/>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 customHeight="1" x14ac:dyDescent="0.35">
      <c r="A90" s="169"/>
      <c r="B90" s="169"/>
      <c r="C90" s="169"/>
      <c r="D90" s="169"/>
      <c r="E90" s="169"/>
      <c r="F90" s="169"/>
      <c r="G90" s="169"/>
      <c r="H90" s="169"/>
      <c r="I90" s="169"/>
      <c r="J90" s="17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93" t="s">
        <v>51</v>
      </c>
      <c r="B91" s="93"/>
      <c r="C91" s="93"/>
      <c r="D91" s="93"/>
      <c r="E91" s="93"/>
      <c r="F91" s="93"/>
      <c r="G91" s="93"/>
      <c r="H91" s="93"/>
      <c r="I91" s="93"/>
      <c r="J91" s="93"/>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s="46" customFormat="1" ht="19" customHeight="1" x14ac:dyDescent="0.35">
      <c r="A92" s="93" t="s">
        <v>52</v>
      </c>
      <c r="B92" s="93"/>
      <c r="C92" s="93"/>
      <c r="D92" s="93"/>
      <c r="E92" s="93"/>
      <c r="F92" s="93"/>
      <c r="G92" s="93"/>
      <c r="H92" s="93"/>
      <c r="I92" s="93"/>
      <c r="J92" s="93"/>
      <c r="K92" s="81"/>
    </row>
    <row r="93" spans="1:256" ht="15.75" customHeight="1" x14ac:dyDescent="0.35">
      <c r="A93" s="7" t="s">
        <v>53</v>
      </c>
      <c r="B93" s="143" t="s">
        <v>54</v>
      </c>
      <c r="C93" s="143"/>
      <c r="D93" s="143"/>
      <c r="E93" s="143"/>
      <c r="F93" s="143"/>
      <c r="G93" s="143"/>
      <c r="H93" s="143"/>
      <c r="I93" s="6" t="s">
        <v>87</v>
      </c>
      <c r="J93" s="7" t="s">
        <v>21</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6.5" customHeight="1" x14ac:dyDescent="0.35">
      <c r="A94" s="4" t="s">
        <v>14</v>
      </c>
      <c r="B94" s="137" t="s">
        <v>91</v>
      </c>
      <c r="C94" s="137"/>
      <c r="D94" s="137"/>
      <c r="E94" s="137"/>
      <c r="F94" s="137"/>
      <c r="G94" s="137"/>
      <c r="H94" s="137"/>
      <c r="I94" s="57">
        <f>1/12</f>
        <v>8.3333333333333329E-2</v>
      </c>
      <c r="J94" s="32">
        <f>I24*I94</f>
        <v>162.06666666666666</v>
      </c>
      <c r="K94" s="45"/>
      <c r="L94" s="10"/>
      <c r="M94" s="10"/>
      <c r="N94" s="44"/>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4" t="s">
        <v>15</v>
      </c>
      <c r="B95" s="95" t="s">
        <v>90</v>
      </c>
      <c r="C95" s="95"/>
      <c r="D95" s="95"/>
      <c r="E95" s="95"/>
      <c r="F95" s="95"/>
      <c r="G95" s="95"/>
      <c r="H95" s="95"/>
      <c r="I95" s="57">
        <f>(5/30/12)*100%</f>
        <v>1.3888888888888888E-2</v>
      </c>
      <c r="J95" s="32">
        <f>I24*I95</f>
        <v>27.011111111111109</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8.5" customHeight="1" x14ac:dyDescent="0.35">
      <c r="A96" s="4" t="s">
        <v>29</v>
      </c>
      <c r="B96" s="95" t="s">
        <v>89</v>
      </c>
      <c r="C96" s="95"/>
      <c r="D96" s="95"/>
      <c r="E96" s="95"/>
      <c r="F96" s="95"/>
      <c r="G96" s="95"/>
      <c r="H96" s="95"/>
      <c r="I96" s="57">
        <f>(5/30/12)*0.015*100%</f>
        <v>2.0833333333333332E-4</v>
      </c>
      <c r="J96" s="32">
        <f>I24*I96</f>
        <v>0.40516666666666662</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x14ac:dyDescent="0.35">
      <c r="A97" s="4" t="s">
        <v>32</v>
      </c>
      <c r="B97" s="95" t="s">
        <v>95</v>
      </c>
      <c r="C97" s="95"/>
      <c r="D97" s="95"/>
      <c r="E97" s="95"/>
      <c r="F97" s="95"/>
      <c r="G97" s="95"/>
      <c r="H97" s="95"/>
      <c r="I97" s="60">
        <f>(1/12)*0.0178*100%/2</f>
        <v>7.4166666666666662E-4</v>
      </c>
      <c r="J97" s="32">
        <f>I24*I97</f>
        <v>1.4423933333333332</v>
      </c>
      <c r="K97" s="11"/>
      <c r="L97" s="10"/>
      <c r="M97" s="10"/>
      <c r="N97" s="10"/>
      <c r="O97" s="59"/>
      <c r="P97" s="51"/>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31" customHeight="1" x14ac:dyDescent="0.35">
      <c r="A98" s="4" t="s">
        <v>8</v>
      </c>
      <c r="B98" s="95" t="s">
        <v>94</v>
      </c>
      <c r="C98" s="95"/>
      <c r="D98" s="95"/>
      <c r="E98" s="95"/>
      <c r="F98" s="95"/>
      <c r="G98" s="95"/>
      <c r="H98" s="95"/>
      <c r="I98" s="60">
        <f>11.11%*5.28%*50%</f>
        <v>2.9330399999999996E-3</v>
      </c>
      <c r="J98" s="32">
        <f>I24*I98</f>
        <v>5.7041761919999994</v>
      </c>
      <c r="K98" s="11"/>
      <c r="L98" s="62"/>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 t="s">
        <v>35</v>
      </c>
      <c r="B99" s="95" t="s">
        <v>88</v>
      </c>
      <c r="C99" s="95"/>
      <c r="D99" s="95"/>
      <c r="E99" s="95"/>
      <c r="F99" s="95"/>
      <c r="G99" s="95"/>
      <c r="H99" s="95"/>
      <c r="I99" s="57">
        <f>(1/30/12)*100%</f>
        <v>2.7777777777777779E-3</v>
      </c>
      <c r="J99" s="32">
        <f>I24*I99</f>
        <v>5.402222222222222</v>
      </c>
      <c r="K99" s="11"/>
      <c r="L99" s="51"/>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5.75" customHeight="1" x14ac:dyDescent="0.35">
      <c r="A100" s="63"/>
      <c r="B100" s="129" t="s">
        <v>96</v>
      </c>
      <c r="C100" s="130"/>
      <c r="D100" s="130"/>
      <c r="E100" s="130"/>
      <c r="F100" s="130"/>
      <c r="G100" s="130"/>
      <c r="H100" s="131"/>
      <c r="I100" s="61">
        <f>SUM(I94:I99)</f>
        <v>0.10388304</v>
      </c>
      <c r="J100" s="41">
        <f>SUM(J94:J99)</f>
        <v>202.03173619200004</v>
      </c>
      <c r="K100" s="11"/>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5" customHeight="1" x14ac:dyDescent="0.35">
      <c r="A101" s="173"/>
      <c r="B101" s="173"/>
      <c r="C101" s="173"/>
      <c r="D101" s="173"/>
      <c r="E101" s="173"/>
      <c r="F101" s="173"/>
      <c r="G101" s="173"/>
      <c r="H101" s="173"/>
      <c r="I101" s="173"/>
      <c r="J101" s="173"/>
      <c r="K101" s="174"/>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 customHeight="1" x14ac:dyDescent="0.35">
      <c r="A102" s="173"/>
      <c r="B102" s="173"/>
      <c r="C102" s="173"/>
      <c r="D102" s="173"/>
      <c r="E102" s="173"/>
      <c r="F102" s="173"/>
      <c r="G102" s="173"/>
      <c r="H102" s="173"/>
      <c r="I102" s="173"/>
      <c r="J102" s="173"/>
      <c r="K102" s="174"/>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3" t="s">
        <v>57</v>
      </c>
      <c r="B103" s="93"/>
      <c r="C103" s="93"/>
      <c r="D103" s="93"/>
      <c r="E103" s="93"/>
      <c r="F103" s="93"/>
      <c r="G103" s="93"/>
      <c r="H103" s="93"/>
      <c r="I103" s="93"/>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3">
        <v>4</v>
      </c>
      <c r="B104" s="143" t="s">
        <v>58</v>
      </c>
      <c r="C104" s="143"/>
      <c r="D104" s="143"/>
      <c r="E104" s="143"/>
      <c r="F104" s="143"/>
      <c r="G104" s="143"/>
      <c r="H104" s="143"/>
      <c r="I104" s="8" t="s">
        <v>21</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9.899999999999999" customHeight="1" x14ac:dyDescent="0.35">
      <c r="A105" s="5" t="s">
        <v>53</v>
      </c>
      <c r="B105" s="163" t="s">
        <v>54</v>
      </c>
      <c r="C105" s="163"/>
      <c r="D105" s="163"/>
      <c r="E105" s="163"/>
      <c r="F105" s="163"/>
      <c r="G105" s="163"/>
      <c r="H105" s="163"/>
      <c r="I105" s="32">
        <f>J100</f>
        <v>202.03173619200004</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9.899999999999999" customHeight="1" x14ac:dyDescent="0.35">
      <c r="A106" s="5" t="s">
        <v>55</v>
      </c>
      <c r="B106" s="163" t="s">
        <v>56</v>
      </c>
      <c r="C106" s="163"/>
      <c r="D106" s="163"/>
      <c r="E106" s="163"/>
      <c r="F106" s="163"/>
      <c r="G106" s="163"/>
      <c r="H106" s="163"/>
      <c r="I106" s="32">
        <v>0</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94" t="s">
        <v>1</v>
      </c>
      <c r="B107" s="94"/>
      <c r="C107" s="94"/>
      <c r="D107" s="94"/>
      <c r="E107" s="94"/>
      <c r="F107" s="94"/>
      <c r="G107" s="94"/>
      <c r="H107" s="94"/>
      <c r="I107" s="33">
        <f>SUM(I105+I106)</f>
        <v>202.03173619200004</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5" customHeight="1" x14ac:dyDescent="0.35">
      <c r="A108" s="175"/>
      <c r="B108" s="175"/>
      <c r="C108" s="175"/>
      <c r="D108" s="175"/>
      <c r="E108" s="175"/>
      <c r="F108" s="175"/>
      <c r="G108" s="175"/>
      <c r="H108" s="175"/>
      <c r="I108" s="175"/>
      <c r="J108" s="176"/>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 customHeight="1" x14ac:dyDescent="0.35">
      <c r="A109" s="175"/>
      <c r="B109" s="175"/>
      <c r="C109" s="175"/>
      <c r="D109" s="175"/>
      <c r="E109" s="175"/>
      <c r="F109" s="175"/>
      <c r="G109" s="175"/>
      <c r="H109" s="175"/>
      <c r="I109" s="175"/>
      <c r="J109" s="176"/>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x14ac:dyDescent="0.35">
      <c r="A110" s="93" t="s">
        <v>59</v>
      </c>
      <c r="B110" s="93"/>
      <c r="C110" s="93"/>
      <c r="D110" s="93"/>
      <c r="E110" s="93"/>
      <c r="F110" s="93"/>
      <c r="G110" s="93"/>
      <c r="H110" s="93"/>
      <c r="I110" s="93"/>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x14ac:dyDescent="0.35">
      <c r="A111" s="6">
        <v>5</v>
      </c>
      <c r="B111" s="94" t="s">
        <v>60</v>
      </c>
      <c r="C111" s="94"/>
      <c r="D111" s="94"/>
      <c r="E111" s="94"/>
      <c r="F111" s="94"/>
      <c r="G111" s="94"/>
      <c r="H111" s="94"/>
      <c r="I111" s="6" t="s">
        <v>21</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7.25" customHeight="1" x14ac:dyDescent="0.35">
      <c r="A112" s="4" t="s">
        <v>14</v>
      </c>
      <c r="B112" s="95" t="s">
        <v>61</v>
      </c>
      <c r="C112" s="95"/>
      <c r="D112" s="95"/>
      <c r="E112" s="95"/>
      <c r="F112" s="95"/>
      <c r="G112" s="95"/>
      <c r="H112" s="95"/>
      <c r="I112" s="42">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15</v>
      </c>
      <c r="B113" s="95" t="s">
        <v>62</v>
      </c>
      <c r="C113" s="95"/>
      <c r="D113" s="95"/>
      <c r="E113" s="95"/>
      <c r="F113" s="95"/>
      <c r="G113" s="95"/>
      <c r="H113" s="95"/>
      <c r="I113" s="34"/>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4" t="s">
        <v>29</v>
      </c>
      <c r="B114" s="163" t="s">
        <v>63</v>
      </c>
      <c r="C114" s="163"/>
      <c r="D114" s="163"/>
      <c r="E114" s="163"/>
      <c r="F114" s="163"/>
      <c r="G114" s="163"/>
      <c r="H114" s="163"/>
      <c r="I114" s="34"/>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75" customHeight="1" x14ac:dyDescent="0.35">
      <c r="A115" s="4" t="s">
        <v>32</v>
      </c>
      <c r="B115" s="95" t="s">
        <v>64</v>
      </c>
      <c r="C115" s="95"/>
      <c r="D115" s="95"/>
      <c r="E115" s="95"/>
      <c r="F115" s="95"/>
      <c r="G115" s="95"/>
      <c r="H115" s="95"/>
      <c r="I115" s="34" t="s">
        <v>65</v>
      </c>
      <c r="J115" s="11"/>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5.75" customHeight="1" x14ac:dyDescent="0.35">
      <c r="A116" s="129" t="s">
        <v>1</v>
      </c>
      <c r="B116" s="130"/>
      <c r="C116" s="130"/>
      <c r="D116" s="130"/>
      <c r="E116" s="130"/>
      <c r="F116" s="130"/>
      <c r="G116" s="130"/>
      <c r="H116" s="131"/>
      <c r="I116" s="39">
        <f>SUM(I112:I115)</f>
        <v>0</v>
      </c>
      <c r="J116" s="11"/>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row>
    <row r="117" spans="1:256" ht="13" customHeight="1" x14ac:dyDescent="0.35">
      <c r="A117" s="175"/>
      <c r="B117" s="175"/>
      <c r="C117" s="175"/>
      <c r="D117" s="175"/>
      <c r="E117" s="175"/>
      <c r="F117" s="175"/>
      <c r="G117" s="175"/>
      <c r="H117" s="175"/>
      <c r="I117" s="175"/>
      <c r="J117" s="176"/>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10"/>
      <c r="EV117" s="10"/>
      <c r="EW117" s="10"/>
      <c r="EX117" s="10"/>
      <c r="EY117" s="10"/>
      <c r="EZ117" s="10"/>
      <c r="FA117" s="10"/>
      <c r="FB117" s="10"/>
      <c r="FC117" s="10"/>
      <c r="FD117" s="10"/>
      <c r="FE117" s="10"/>
      <c r="FF117" s="10"/>
      <c r="FG117" s="10"/>
      <c r="FH117" s="10"/>
      <c r="FI117" s="10"/>
      <c r="FJ117" s="10"/>
      <c r="FK117" s="10"/>
      <c r="FL117" s="10"/>
      <c r="FM117" s="10"/>
      <c r="FN117" s="10"/>
      <c r="FO117" s="10"/>
      <c r="FP117" s="10"/>
      <c r="FQ117" s="10"/>
      <c r="FR117" s="10"/>
      <c r="FS117" s="10"/>
      <c r="FT117" s="10"/>
      <c r="FU117" s="10"/>
      <c r="FV117" s="10"/>
      <c r="FW117" s="10"/>
      <c r="FX117" s="10"/>
      <c r="FY117" s="10"/>
      <c r="FZ117" s="10"/>
      <c r="GA117" s="10"/>
      <c r="GB117" s="10"/>
      <c r="GC117" s="10"/>
      <c r="GD117" s="10"/>
      <c r="GE117" s="10"/>
      <c r="GF117" s="10"/>
      <c r="GG117" s="10"/>
      <c r="GH117" s="10"/>
      <c r="GI117" s="10"/>
      <c r="GJ117" s="10"/>
      <c r="GK117" s="10"/>
      <c r="GL117" s="10"/>
      <c r="GM117" s="10"/>
      <c r="GN117" s="10"/>
      <c r="GO117" s="10"/>
      <c r="GP117" s="10"/>
      <c r="GQ117" s="10"/>
      <c r="GR117" s="10"/>
      <c r="GS117" s="10"/>
      <c r="GT117" s="10"/>
      <c r="GU117" s="10"/>
      <c r="GV117" s="10"/>
      <c r="GW117" s="10"/>
      <c r="GX117" s="10"/>
      <c r="GY117" s="10"/>
      <c r="GZ117" s="10"/>
      <c r="HA117" s="10"/>
      <c r="HB117" s="10"/>
      <c r="HC117" s="10"/>
      <c r="HD117" s="10"/>
      <c r="HE117" s="10"/>
      <c r="HF117" s="10"/>
      <c r="HG117" s="10"/>
      <c r="HH117" s="10"/>
      <c r="HI117" s="10"/>
      <c r="HJ117" s="10"/>
      <c r="HK117" s="10"/>
      <c r="HL117" s="10"/>
      <c r="HM117" s="10"/>
      <c r="HN117" s="10"/>
      <c r="HO117" s="10"/>
      <c r="HP117" s="10"/>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row>
    <row r="118" spans="1:256" ht="15" customHeight="1" x14ac:dyDescent="0.35">
      <c r="A118" s="175"/>
      <c r="B118" s="175"/>
      <c r="C118" s="175"/>
      <c r="D118" s="175"/>
      <c r="E118" s="175"/>
      <c r="F118" s="175"/>
      <c r="G118" s="175"/>
      <c r="H118" s="175"/>
      <c r="I118" s="175"/>
      <c r="J118" s="176"/>
      <c r="K118" s="10"/>
      <c r="L118" s="10"/>
    </row>
    <row r="119" spans="1:256" s="52" customFormat="1" ht="15.5" x14ac:dyDescent="0.3">
      <c r="A119" s="178" t="s">
        <v>97</v>
      </c>
      <c r="B119" s="179"/>
      <c r="C119" s="179"/>
      <c r="D119" s="179"/>
      <c r="E119" s="179"/>
      <c r="F119" s="179"/>
      <c r="G119" s="179"/>
      <c r="H119" s="180"/>
    </row>
    <row r="120" spans="1:256" s="52" customFormat="1" ht="13" x14ac:dyDescent="0.3">
      <c r="A120" s="181"/>
      <c r="B120" s="181"/>
      <c r="C120" s="181"/>
      <c r="D120" s="181"/>
      <c r="E120" s="181"/>
      <c r="F120" s="181"/>
      <c r="G120" s="181"/>
      <c r="H120" s="181"/>
      <c r="I120" s="181"/>
      <c r="J120" s="181"/>
    </row>
    <row r="121" spans="1:256" s="69" customFormat="1" ht="29" customHeight="1" x14ac:dyDescent="0.35">
      <c r="A121" s="20">
        <v>6</v>
      </c>
      <c r="B121" s="162" t="s">
        <v>98</v>
      </c>
      <c r="C121" s="162"/>
      <c r="D121" s="162"/>
      <c r="E121" s="162"/>
      <c r="F121" s="20" t="s">
        <v>25</v>
      </c>
      <c r="G121" s="182" t="s">
        <v>21</v>
      </c>
      <c r="H121" s="182"/>
    </row>
    <row r="122" spans="1:256" s="69" customFormat="1" x14ac:dyDescent="0.35">
      <c r="A122" s="20" t="s">
        <v>14</v>
      </c>
      <c r="B122" s="162" t="s">
        <v>5</v>
      </c>
      <c r="C122" s="162"/>
      <c r="D122" s="162"/>
      <c r="E122" s="162"/>
      <c r="F122" s="70">
        <v>0.06</v>
      </c>
      <c r="G122" s="177">
        <f>(I24+I77+J88+I107+I116)*F122</f>
        <v>266.0418370440533</v>
      </c>
      <c r="H122" s="177"/>
    </row>
    <row r="123" spans="1:256" s="69" customFormat="1" x14ac:dyDescent="0.35">
      <c r="A123" s="20" t="s">
        <v>15</v>
      </c>
      <c r="B123" s="162" t="s">
        <v>7</v>
      </c>
      <c r="C123" s="162"/>
      <c r="D123" s="162"/>
      <c r="E123" s="162"/>
      <c r="F123" s="70">
        <v>6.7900000000000002E-2</v>
      </c>
      <c r="G123" s="177">
        <f>(I24+I77+J88+I107+I116)*F123</f>
        <v>301.07067892152031</v>
      </c>
      <c r="H123" s="177"/>
    </row>
    <row r="124" spans="1:256" s="69" customFormat="1" x14ac:dyDescent="0.35">
      <c r="A124" s="20" t="s">
        <v>29</v>
      </c>
      <c r="B124" s="162" t="s">
        <v>6</v>
      </c>
      <c r="C124" s="162"/>
      <c r="D124" s="162"/>
      <c r="E124" s="162"/>
      <c r="F124" s="70"/>
      <c r="G124" s="177"/>
      <c r="H124" s="177"/>
    </row>
    <row r="125" spans="1:256" s="69" customFormat="1" x14ac:dyDescent="0.35">
      <c r="A125" s="20"/>
      <c r="B125" s="162" t="s">
        <v>99</v>
      </c>
      <c r="C125" s="162"/>
      <c r="D125" s="162"/>
      <c r="E125" s="162"/>
      <c r="F125" s="66">
        <v>1.6500000000000001E-2</v>
      </c>
      <c r="G125" s="177">
        <f>(I24+I77+J88+I107+I116)*F125</f>
        <v>73.161505187114656</v>
      </c>
      <c r="H125" s="177"/>
      <c r="I125" s="67" t="s">
        <v>131</v>
      </c>
    </row>
    <row r="126" spans="1:256" s="69" customFormat="1" x14ac:dyDescent="0.35">
      <c r="A126" s="20"/>
      <c r="B126" s="162" t="s">
        <v>100</v>
      </c>
      <c r="C126" s="162"/>
      <c r="D126" s="162"/>
      <c r="E126" s="162"/>
      <c r="F126" s="66">
        <v>7.5999999999999998E-2</v>
      </c>
      <c r="G126" s="177">
        <f>(I24+I77+J88+I107+I116)*F126</f>
        <v>336.98632692246753</v>
      </c>
      <c r="H126" s="177"/>
      <c r="I126" s="67" t="s">
        <v>131</v>
      </c>
    </row>
    <row r="127" spans="1:256" s="69" customFormat="1" x14ac:dyDescent="0.35">
      <c r="A127" s="20"/>
      <c r="B127" s="162" t="s">
        <v>101</v>
      </c>
      <c r="C127" s="162"/>
      <c r="D127" s="162"/>
      <c r="E127" s="162"/>
      <c r="F127" s="70"/>
      <c r="G127" s="177"/>
      <c r="H127" s="177"/>
    </row>
    <row r="128" spans="1:256" s="69" customFormat="1" ht="29.5" customHeight="1" x14ac:dyDescent="0.35">
      <c r="A128" s="20"/>
      <c r="B128" s="162" t="s">
        <v>134</v>
      </c>
      <c r="C128" s="162"/>
      <c r="D128" s="162"/>
      <c r="E128" s="162"/>
      <c r="F128" s="66">
        <v>0.05</v>
      </c>
      <c r="G128" s="177">
        <f>(I24+I77+J88+I107+I116)*F128</f>
        <v>221.70153087004442</v>
      </c>
      <c r="H128" s="177"/>
    </row>
    <row r="129" spans="1:12" s="69" customFormat="1" x14ac:dyDescent="0.35">
      <c r="A129" s="20"/>
      <c r="B129" s="162" t="s">
        <v>96</v>
      </c>
      <c r="C129" s="162"/>
      <c r="D129" s="162"/>
      <c r="E129" s="162"/>
      <c r="G129" s="177"/>
      <c r="H129" s="177"/>
    </row>
    <row r="130" spans="1:12" s="69" customFormat="1" x14ac:dyDescent="0.35">
      <c r="A130" s="182" t="s">
        <v>102</v>
      </c>
      <c r="B130" s="182"/>
      <c r="C130" s="182"/>
      <c r="D130" s="182"/>
      <c r="E130" s="182"/>
      <c r="F130" s="68">
        <f>SUM(F122:F128)</f>
        <v>0.27040000000000003</v>
      </c>
      <c r="G130" s="183">
        <f>SUM(G122:H128)</f>
        <v>1198.9618789452004</v>
      </c>
      <c r="H130" s="183"/>
    </row>
    <row r="131" spans="1:12" ht="15" customHeight="1" x14ac:dyDescent="0.35">
      <c r="A131" s="10"/>
      <c r="B131" s="10"/>
      <c r="C131" s="10"/>
      <c r="D131" s="10"/>
      <c r="E131" s="10"/>
      <c r="F131" s="10"/>
      <c r="G131" s="46"/>
      <c r="H131" s="46"/>
      <c r="I131" s="10"/>
      <c r="J131" s="11"/>
      <c r="K131" s="10"/>
      <c r="L131" s="10"/>
    </row>
    <row r="132" spans="1:12" ht="15" customHeight="1" x14ac:dyDescent="0.35">
      <c r="A132" s="10"/>
      <c r="B132" s="10"/>
      <c r="C132" s="10"/>
      <c r="D132" s="10"/>
      <c r="E132" s="10"/>
      <c r="F132" s="10"/>
      <c r="G132" s="10"/>
      <c r="H132" s="10"/>
      <c r="I132" s="10"/>
      <c r="J132" s="11"/>
      <c r="K132" s="10"/>
      <c r="L132" s="10"/>
    </row>
    <row r="133" spans="1:12" ht="15" customHeight="1" x14ac:dyDescent="0.35">
      <c r="A133" s="10"/>
      <c r="B133" s="10"/>
      <c r="C133" s="10"/>
      <c r="D133" s="10"/>
      <c r="E133" s="10"/>
      <c r="F133" s="10"/>
      <c r="G133" s="10"/>
      <c r="H133" s="10"/>
      <c r="I133" s="10"/>
      <c r="J133" s="11"/>
      <c r="K133" s="10"/>
      <c r="L133" s="10"/>
    </row>
    <row r="134" spans="1:12" s="52" customFormat="1" ht="15.5" x14ac:dyDescent="0.3">
      <c r="A134" s="184" t="s">
        <v>103</v>
      </c>
      <c r="B134" s="185"/>
      <c r="C134" s="185"/>
      <c r="D134" s="185"/>
      <c r="E134" s="185"/>
      <c r="F134" s="185"/>
      <c r="G134" s="185"/>
      <c r="H134" s="185"/>
    </row>
    <row r="135" spans="1:12" s="52" customFormat="1" ht="13" x14ac:dyDescent="0.3">
      <c r="A135" s="181"/>
      <c r="B135" s="181"/>
      <c r="C135" s="181"/>
      <c r="D135" s="181"/>
      <c r="E135" s="181"/>
      <c r="F135" s="181"/>
      <c r="G135" s="181"/>
      <c r="H135" s="181"/>
      <c r="I135" s="181"/>
    </row>
    <row r="136" spans="1:12" customFormat="1" x14ac:dyDescent="0.35">
      <c r="A136" s="20"/>
      <c r="B136" s="182" t="s">
        <v>66</v>
      </c>
      <c r="C136" s="182"/>
      <c r="D136" s="182"/>
      <c r="E136" s="182"/>
      <c r="F136" s="182"/>
      <c r="G136" s="182"/>
      <c r="H136" s="20" t="s">
        <v>21</v>
      </c>
    </row>
    <row r="137" spans="1:12" customFormat="1" x14ac:dyDescent="0.35">
      <c r="A137" s="20" t="s">
        <v>14</v>
      </c>
      <c r="B137" s="186" t="s">
        <v>67</v>
      </c>
      <c r="C137" s="186"/>
      <c r="D137" s="186"/>
      <c r="E137" s="186"/>
      <c r="F137" s="186"/>
      <c r="G137" s="186"/>
      <c r="H137" s="72">
        <f>I24</f>
        <v>1944.8</v>
      </c>
    </row>
    <row r="138" spans="1:12" customFormat="1" x14ac:dyDescent="0.35">
      <c r="A138" s="20" t="s">
        <v>15</v>
      </c>
      <c r="B138" s="186" t="s">
        <v>104</v>
      </c>
      <c r="C138" s="186"/>
      <c r="D138" s="186"/>
      <c r="E138" s="186"/>
      <c r="F138" s="186"/>
      <c r="G138" s="186"/>
      <c r="H138" s="72">
        <f>I77</f>
        <v>2158.6337715199998</v>
      </c>
    </row>
    <row r="139" spans="1:12" customFormat="1" x14ac:dyDescent="0.35">
      <c r="A139" s="20" t="s">
        <v>29</v>
      </c>
      <c r="B139" s="186" t="s">
        <v>48</v>
      </c>
      <c r="C139" s="186"/>
      <c r="D139" s="186"/>
      <c r="E139" s="186"/>
      <c r="F139" s="186"/>
      <c r="G139" s="186"/>
      <c r="H139" s="72">
        <f>J88</f>
        <v>128.56510968888887</v>
      </c>
    </row>
    <row r="140" spans="1:12" customFormat="1" x14ac:dyDescent="0.35">
      <c r="A140" s="20" t="s">
        <v>32</v>
      </c>
      <c r="B140" s="189" t="s">
        <v>51</v>
      </c>
      <c r="C140" s="189"/>
      <c r="D140" s="189"/>
      <c r="E140" s="189"/>
      <c r="F140" s="189"/>
      <c r="G140" s="189"/>
      <c r="H140" s="72">
        <f>I107</f>
        <v>202.03173619200004</v>
      </c>
    </row>
    <row r="141" spans="1:12" customFormat="1" x14ac:dyDescent="0.35">
      <c r="A141" s="20" t="s">
        <v>8</v>
      </c>
      <c r="B141" s="186" t="s">
        <v>105</v>
      </c>
      <c r="C141" s="186"/>
      <c r="D141" s="186"/>
      <c r="E141" s="186"/>
      <c r="F141" s="186"/>
      <c r="G141" s="186"/>
      <c r="H141" s="82">
        <f>I116</f>
        <v>0</v>
      </c>
    </row>
    <row r="142" spans="1:12" customFormat="1" ht="13" customHeight="1" x14ac:dyDescent="0.35">
      <c r="A142" s="182" t="s">
        <v>106</v>
      </c>
      <c r="B142" s="182"/>
      <c r="C142" s="182"/>
      <c r="D142" s="182"/>
      <c r="E142" s="182"/>
      <c r="F142" s="182"/>
      <c r="G142" s="182"/>
      <c r="H142" s="73">
        <f>SUM(H137:H141)</f>
        <v>4434.0306174008883</v>
      </c>
    </row>
    <row r="143" spans="1:12" customFormat="1" x14ac:dyDescent="0.35">
      <c r="A143" s="20" t="s">
        <v>35</v>
      </c>
      <c r="B143" s="186" t="s">
        <v>107</v>
      </c>
      <c r="C143" s="186"/>
      <c r="D143" s="186"/>
      <c r="E143" s="186"/>
      <c r="F143" s="186"/>
      <c r="G143" s="186"/>
      <c r="H143" s="72">
        <f>G130</f>
        <v>1198.9618789452004</v>
      </c>
    </row>
    <row r="144" spans="1:12" customFormat="1" ht="13" customHeight="1" x14ac:dyDescent="0.35">
      <c r="A144" s="182" t="s">
        <v>108</v>
      </c>
      <c r="B144" s="182"/>
      <c r="C144" s="182"/>
      <c r="D144" s="182"/>
      <c r="E144" s="182"/>
      <c r="F144" s="182"/>
      <c r="G144" s="182"/>
      <c r="H144" s="74">
        <f>H142+H143</f>
        <v>5632.992496346089</v>
      </c>
    </row>
    <row r="145" spans="1:8" s="52" customFormat="1" ht="13" customHeight="1" x14ac:dyDescent="0.3">
      <c r="A145" s="187" t="s">
        <v>109</v>
      </c>
      <c r="B145" s="187"/>
      <c r="C145" s="187"/>
      <c r="D145" s="187"/>
      <c r="E145" s="187"/>
      <c r="F145" s="187"/>
      <c r="G145" s="187"/>
      <c r="H145" s="75">
        <f>12*H144</f>
        <v>67595.909956153075</v>
      </c>
    </row>
    <row r="146" spans="1:8" s="71" customFormat="1" ht="15" customHeight="1" x14ac:dyDescent="0.3">
      <c r="A146" s="188" t="s">
        <v>110</v>
      </c>
      <c r="B146" s="188"/>
      <c r="C146" s="188"/>
      <c r="D146" s="188"/>
      <c r="E146" s="188"/>
      <c r="F146" s="188"/>
      <c r="G146" s="188"/>
      <c r="H146" s="188"/>
    </row>
    <row r="147" spans="1:8" s="71" customFormat="1" ht="121" customHeight="1" x14ac:dyDescent="0.3">
      <c r="A147" s="189" t="s">
        <v>111</v>
      </c>
      <c r="B147" s="189"/>
      <c r="C147" s="189"/>
      <c r="D147" s="189"/>
      <c r="E147" s="189"/>
      <c r="F147" s="189"/>
      <c r="G147" s="189"/>
      <c r="H147" s="189"/>
    </row>
    <row r="148" spans="1:8" x14ac:dyDescent="0.35">
      <c r="A148" s="27"/>
      <c r="B148" s="27"/>
      <c r="C148" s="27"/>
      <c r="D148" s="27"/>
      <c r="E148" s="27"/>
      <c r="F148" s="27"/>
      <c r="G148" s="27"/>
      <c r="H148" s="27"/>
    </row>
  </sheetData>
  <mergeCells count="145">
    <mergeCell ref="A146:H146"/>
    <mergeCell ref="A147:H147"/>
    <mergeCell ref="B140:G140"/>
    <mergeCell ref="B141:G141"/>
    <mergeCell ref="A142:G142"/>
    <mergeCell ref="B143:G143"/>
    <mergeCell ref="A144:G144"/>
    <mergeCell ref="A145:G145"/>
    <mergeCell ref="A134:H134"/>
    <mergeCell ref="A135:I135"/>
    <mergeCell ref="B136:G136"/>
    <mergeCell ref="B137:G137"/>
    <mergeCell ref="B138:G138"/>
    <mergeCell ref="B139:G139"/>
    <mergeCell ref="B128:E128"/>
    <mergeCell ref="G128:H128"/>
    <mergeCell ref="B129:E129"/>
    <mergeCell ref="G129:H129"/>
    <mergeCell ref="A130:E130"/>
    <mergeCell ref="G130:H130"/>
    <mergeCell ref="B125:E125"/>
    <mergeCell ref="G125:H125"/>
    <mergeCell ref="B126:E126"/>
    <mergeCell ref="G126:H126"/>
    <mergeCell ref="B127:E127"/>
    <mergeCell ref="G127:H127"/>
    <mergeCell ref="B122:E122"/>
    <mergeCell ref="G122:H122"/>
    <mergeCell ref="B123:E123"/>
    <mergeCell ref="G123:H123"/>
    <mergeCell ref="B124:E124"/>
    <mergeCell ref="G124:H124"/>
    <mergeCell ref="B115:H115"/>
    <mergeCell ref="A116:H116"/>
    <mergeCell ref="A117:J118"/>
    <mergeCell ref="A119:H119"/>
    <mergeCell ref="A120:J120"/>
    <mergeCell ref="B121:E121"/>
    <mergeCell ref="G121:H121"/>
    <mergeCell ref="A108:J109"/>
    <mergeCell ref="A110:I110"/>
    <mergeCell ref="B111:H111"/>
    <mergeCell ref="B112:H112"/>
    <mergeCell ref="B113:H113"/>
    <mergeCell ref="B114:H114"/>
    <mergeCell ref="A101:K102"/>
    <mergeCell ref="A103:I103"/>
    <mergeCell ref="B104:H104"/>
    <mergeCell ref="B105:H105"/>
    <mergeCell ref="B106:H106"/>
    <mergeCell ref="A107:H107"/>
    <mergeCell ref="B95:H95"/>
    <mergeCell ref="B96:H96"/>
    <mergeCell ref="B97:H97"/>
    <mergeCell ref="B98:H98"/>
    <mergeCell ref="B99:H99"/>
    <mergeCell ref="B100:H100"/>
    <mergeCell ref="B88:H88"/>
    <mergeCell ref="A89:J90"/>
    <mergeCell ref="A91:J91"/>
    <mergeCell ref="A92:J92"/>
    <mergeCell ref="B93:H93"/>
    <mergeCell ref="B94:H94"/>
    <mergeCell ref="B82:H82"/>
    <mergeCell ref="B83:H83"/>
    <mergeCell ref="B84:H84"/>
    <mergeCell ref="B85:H85"/>
    <mergeCell ref="B86:H86"/>
    <mergeCell ref="B87:H87"/>
    <mergeCell ref="B75:H75"/>
    <mergeCell ref="B76:H76"/>
    <mergeCell ref="A77:H77"/>
    <mergeCell ref="A78:K79"/>
    <mergeCell ref="A80:J80"/>
    <mergeCell ref="B81:H81"/>
    <mergeCell ref="B68:H68"/>
    <mergeCell ref="A69:I69"/>
    <mergeCell ref="A70:J71"/>
    <mergeCell ref="A72:I72"/>
    <mergeCell ref="B73:H73"/>
    <mergeCell ref="B74:H74"/>
    <mergeCell ref="B62:G62"/>
    <mergeCell ref="B63:G63"/>
    <mergeCell ref="B64:G64"/>
    <mergeCell ref="B65:G65"/>
    <mergeCell ref="B66:G66"/>
    <mergeCell ref="B67:G67"/>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55360-4BA6-4AA8-8052-576AA6C72369}">
  <dimension ref="A1:IV148"/>
  <sheetViews>
    <sheetView tabSelected="1" workbookViewId="0">
      <selection activeCell="N11" sqref="N1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49.5429687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1"/>
    </row>
    <row r="2" spans="1:256" x14ac:dyDescent="0.35">
      <c r="A2" s="9"/>
      <c r="B2" s="9"/>
      <c r="C2" s="9"/>
      <c r="D2" s="9"/>
      <c r="E2" s="10"/>
      <c r="F2" s="10"/>
      <c r="G2" s="10"/>
      <c r="J2" s="112"/>
    </row>
    <row r="3" spans="1:256" x14ac:dyDescent="0.35">
      <c r="A3" s="113" t="s">
        <v>0</v>
      </c>
      <c r="B3" s="113"/>
      <c r="C3" s="113"/>
      <c r="D3" s="113"/>
      <c r="E3" s="113"/>
      <c r="F3" s="113"/>
      <c r="G3" s="113"/>
      <c r="H3" s="113"/>
      <c r="I3" s="113"/>
      <c r="J3" s="112"/>
    </row>
    <row r="4" spans="1:256" x14ac:dyDescent="0.35">
      <c r="A4" s="114" t="s">
        <v>115</v>
      </c>
      <c r="B4" s="114"/>
      <c r="C4" s="114"/>
      <c r="D4" s="114"/>
      <c r="E4" s="114"/>
      <c r="F4" s="114"/>
      <c r="G4" s="114"/>
      <c r="H4" s="114"/>
      <c r="I4" s="114"/>
      <c r="J4" s="112"/>
    </row>
    <row r="5" spans="1:256" x14ac:dyDescent="0.35">
      <c r="A5" s="115" t="s">
        <v>9</v>
      </c>
      <c r="B5" s="115"/>
      <c r="C5" s="115"/>
      <c r="D5" s="115"/>
      <c r="E5" s="115"/>
      <c r="F5" s="115"/>
      <c r="G5" s="115"/>
      <c r="H5" s="115"/>
      <c r="I5" s="115"/>
      <c r="J5" s="112"/>
    </row>
    <row r="6" spans="1:256" x14ac:dyDescent="0.35">
      <c r="A6" s="116" t="s">
        <v>136</v>
      </c>
      <c r="B6" s="116"/>
      <c r="C6" s="116"/>
      <c r="D6" s="116"/>
      <c r="E6" s="116"/>
      <c r="F6" s="116"/>
      <c r="G6" s="116"/>
      <c r="H6" s="116"/>
      <c r="I6" s="116"/>
      <c r="J6" s="112"/>
    </row>
    <row r="7" spans="1:256" x14ac:dyDescent="0.35">
      <c r="A7" s="16"/>
      <c r="B7" s="16"/>
      <c r="C7" s="16"/>
      <c r="D7" s="16"/>
      <c r="E7" s="16"/>
      <c r="F7" s="16"/>
      <c r="G7" s="16"/>
      <c r="H7" s="17"/>
      <c r="I7" s="18"/>
      <c r="J7" s="112"/>
    </row>
    <row r="8" spans="1:256" customFormat="1" ht="14.5" customHeight="1" x14ac:dyDescent="0.35">
      <c r="A8" s="117" t="s">
        <v>112</v>
      </c>
      <c r="B8" s="117"/>
      <c r="C8" s="117"/>
      <c r="D8" s="117"/>
      <c r="E8" s="117"/>
      <c r="F8" s="117"/>
      <c r="G8" s="117"/>
      <c r="H8" s="117"/>
      <c r="I8" s="117"/>
      <c r="J8" s="11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8" t="s">
        <v>80</v>
      </c>
      <c r="B9" s="118"/>
      <c r="C9" s="118"/>
      <c r="D9" s="118"/>
      <c r="E9" s="118"/>
      <c r="F9" s="118"/>
      <c r="G9" s="118"/>
      <c r="H9" s="118"/>
      <c r="I9" s="118"/>
      <c r="J9" s="11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3" t="s">
        <v>74</v>
      </c>
      <c r="B10" s="93"/>
      <c r="C10" s="93"/>
      <c r="D10" s="93"/>
      <c r="E10" s="93"/>
      <c r="F10" s="93"/>
      <c r="G10" s="93"/>
      <c r="H10" s="93"/>
      <c r="I10" s="93"/>
      <c r="J10" s="11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9"/>
      <c r="B11" s="119"/>
      <c r="C11" s="119"/>
      <c r="D11" s="119"/>
      <c r="E11" s="119"/>
      <c r="F11" s="119"/>
      <c r="G11" s="119"/>
      <c r="H11" s="119"/>
      <c r="I11" s="119"/>
      <c r="J11" s="11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0"/>
      <c r="B12" s="120"/>
      <c r="C12" s="120"/>
      <c r="D12" s="120"/>
      <c r="E12" s="120"/>
      <c r="F12" s="120"/>
      <c r="G12" s="120"/>
      <c r="H12" s="120"/>
      <c r="I12" s="120"/>
      <c r="J12" s="11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1" t="s">
        <v>68</v>
      </c>
      <c r="B13" s="121"/>
      <c r="C13" s="121"/>
      <c r="D13" s="121"/>
      <c r="E13" s="121"/>
      <c r="F13" s="121"/>
      <c r="G13" s="121"/>
      <c r="H13" s="121"/>
      <c r="I13" s="121"/>
      <c r="J13" s="112"/>
    </row>
    <row r="14" spans="1:256" customFormat="1" ht="14.5" customHeight="1" x14ac:dyDescent="0.35">
      <c r="A14" s="20" t="s">
        <v>14</v>
      </c>
      <c r="B14" s="96" t="s">
        <v>69</v>
      </c>
      <c r="C14" s="97"/>
      <c r="D14" s="97"/>
      <c r="E14" s="97"/>
      <c r="F14" s="98"/>
      <c r="G14" s="99" t="s">
        <v>70</v>
      </c>
      <c r="H14" s="100"/>
      <c r="I14" s="101"/>
      <c r="J14" s="112"/>
    </row>
    <row r="15" spans="1:256" customFormat="1" x14ac:dyDescent="0.35">
      <c r="A15" s="20" t="s">
        <v>15</v>
      </c>
      <c r="B15" s="102" t="s">
        <v>71</v>
      </c>
      <c r="C15" s="103"/>
      <c r="D15" s="103"/>
      <c r="E15" s="103"/>
      <c r="F15" s="104"/>
      <c r="G15" s="105" t="s">
        <v>119</v>
      </c>
      <c r="H15" s="106"/>
      <c r="I15" s="107"/>
      <c r="J15" s="112"/>
    </row>
    <row r="16" spans="1:256" customFormat="1" ht="14.5" customHeight="1" x14ac:dyDescent="0.35">
      <c r="A16" s="20" t="s">
        <v>29</v>
      </c>
      <c r="B16" s="96" t="s">
        <v>72</v>
      </c>
      <c r="C16" s="97"/>
      <c r="D16" s="97"/>
      <c r="E16" s="97"/>
      <c r="F16" s="98"/>
      <c r="G16" s="108">
        <v>24</v>
      </c>
      <c r="H16" s="109"/>
      <c r="I16" s="110"/>
      <c r="J16" s="112"/>
    </row>
    <row r="17" spans="1:256" customFormat="1" ht="15" customHeight="1" x14ac:dyDescent="0.35">
      <c r="A17" s="20" t="s">
        <v>32</v>
      </c>
      <c r="B17" s="87" t="s">
        <v>73</v>
      </c>
      <c r="C17" s="87"/>
      <c r="D17" s="87"/>
      <c r="E17" s="87"/>
      <c r="F17" s="87"/>
      <c r="G17" s="88" t="s">
        <v>120</v>
      </c>
      <c r="H17" s="89"/>
      <c r="I17" s="90"/>
      <c r="J17" s="112"/>
    </row>
    <row r="18" spans="1:256" x14ac:dyDescent="0.35">
      <c r="A18" s="91"/>
      <c r="B18" s="91"/>
      <c r="C18" s="91"/>
      <c r="D18" s="91"/>
      <c r="E18" s="91"/>
      <c r="F18" s="91"/>
      <c r="G18" s="91"/>
      <c r="H18" s="91"/>
      <c r="I18" s="91"/>
      <c r="J18" s="92"/>
    </row>
    <row r="19" spans="1:256" x14ac:dyDescent="0.35">
      <c r="A19" s="91"/>
      <c r="B19" s="91"/>
      <c r="C19" s="91"/>
      <c r="D19" s="91"/>
      <c r="E19" s="91"/>
      <c r="F19" s="91"/>
      <c r="G19" s="91"/>
      <c r="H19" s="91"/>
      <c r="I19" s="91"/>
      <c r="J19" s="92"/>
    </row>
    <row r="20" spans="1:256" x14ac:dyDescent="0.35">
      <c r="A20" s="93" t="s">
        <v>10</v>
      </c>
      <c r="B20" s="93"/>
      <c r="C20" s="93"/>
      <c r="D20" s="93"/>
      <c r="E20" s="93"/>
      <c r="F20" s="93"/>
      <c r="G20" s="93"/>
      <c r="H20" s="93"/>
      <c r="I20" s="9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4" t="s">
        <v>11</v>
      </c>
      <c r="C21" s="94"/>
      <c r="D21" s="94"/>
      <c r="E21" s="94"/>
      <c r="F21" s="94"/>
      <c r="G21" s="94"/>
      <c r="H21" s="3" t="s">
        <v>12</v>
      </c>
      <c r="I21" s="3" t="s">
        <v>13</v>
      </c>
      <c r="J21" s="21"/>
      <c r="K21" s="13"/>
      <c r="N21" s="13"/>
      <c r="O21" s="13"/>
      <c r="P21" s="13"/>
    </row>
    <row r="22" spans="1:256" x14ac:dyDescent="0.35">
      <c r="A22" s="5" t="s">
        <v>14</v>
      </c>
      <c r="B22" s="95" t="s">
        <v>121</v>
      </c>
      <c r="C22" s="95"/>
      <c r="D22" s="95"/>
      <c r="E22" s="95"/>
      <c r="F22" s="95"/>
      <c r="G22" s="95"/>
      <c r="H22" s="95"/>
      <c r="I22" s="28">
        <v>1496</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7" t="s">
        <v>75</v>
      </c>
      <c r="C23" s="137"/>
      <c r="D23" s="137"/>
      <c r="E23" s="137"/>
      <c r="F23" s="137"/>
      <c r="G23" s="137"/>
      <c r="H23" s="43">
        <v>0.3</v>
      </c>
      <c r="I23" s="32">
        <f>ROUND(H23*I22,2)</f>
        <v>448.8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4" t="s">
        <v>1</v>
      </c>
      <c r="B24" s="94"/>
      <c r="C24" s="94"/>
      <c r="D24" s="94"/>
      <c r="E24" s="94"/>
      <c r="F24" s="94"/>
      <c r="G24" s="94"/>
      <c r="H24" s="94"/>
      <c r="I24" s="33">
        <f>SUM(I22:I23)</f>
        <v>1944.8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8" t="s">
        <v>16</v>
      </c>
      <c r="B25" s="138"/>
      <c r="C25" s="138"/>
      <c r="D25" s="138"/>
      <c r="E25" s="138"/>
      <c r="F25" s="138"/>
      <c r="G25" s="138"/>
      <c r="H25" s="138"/>
      <c r="I25" s="13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9"/>
      <c r="B26" s="139"/>
      <c r="C26" s="139"/>
      <c r="D26" s="139"/>
      <c r="E26" s="139"/>
      <c r="F26" s="139"/>
      <c r="G26" s="139"/>
      <c r="H26" s="139"/>
      <c r="I26" s="139"/>
      <c r="J26" s="14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1"/>
      <c r="B27" s="141"/>
      <c r="C27" s="141"/>
      <c r="D27" s="141"/>
      <c r="E27" s="141"/>
      <c r="F27" s="141"/>
      <c r="G27" s="141"/>
      <c r="H27" s="141"/>
      <c r="I27" s="141"/>
      <c r="J27" s="14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3" t="s">
        <v>18</v>
      </c>
      <c r="B29" s="143"/>
      <c r="C29" s="143"/>
      <c r="D29" s="143"/>
      <c r="E29" s="143"/>
      <c r="F29" s="143"/>
      <c r="G29" s="143"/>
      <c r="H29" s="143"/>
      <c r="I29" s="14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3" t="s">
        <v>113</v>
      </c>
      <c r="C31" s="124"/>
      <c r="D31" s="124"/>
      <c r="E31" s="124"/>
      <c r="F31" s="124"/>
      <c r="G31" s="125"/>
      <c r="H31" s="23">
        <v>8.3299999999999999E-2</v>
      </c>
      <c r="I31" s="34">
        <f>I24*H31</f>
        <v>162.00183999999999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6" t="s">
        <v>114</v>
      </c>
      <c r="C32" s="127"/>
      <c r="D32" s="127"/>
      <c r="E32" s="127"/>
      <c r="F32" s="127"/>
      <c r="G32" s="128"/>
      <c r="H32" s="23">
        <v>0.121</v>
      </c>
      <c r="I32" s="34">
        <f>I24*H32</f>
        <v>235.32079999999999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9" t="s">
        <v>1</v>
      </c>
      <c r="B33" s="130"/>
      <c r="C33" s="130"/>
      <c r="D33" s="130"/>
      <c r="E33" s="130"/>
      <c r="F33" s="130"/>
      <c r="G33" s="131"/>
      <c r="H33" s="65">
        <f>SUM(H31:H32)</f>
        <v>0.20429999999999998</v>
      </c>
      <c r="I33" s="33">
        <f>SUM(I31+I32)</f>
        <v>397.32263999999998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2" t="s">
        <v>22</v>
      </c>
      <c r="B34" s="132"/>
      <c r="C34" s="132"/>
      <c r="D34" s="132"/>
      <c r="E34" s="132"/>
      <c r="F34" s="132"/>
      <c r="G34" s="132"/>
      <c r="H34" s="132"/>
      <c r="I34" s="13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3"/>
      <c r="B35" s="133"/>
      <c r="C35" s="133"/>
      <c r="D35" s="133"/>
      <c r="E35" s="133"/>
      <c r="F35" s="133"/>
      <c r="G35" s="133"/>
      <c r="H35" s="133"/>
      <c r="I35" s="133"/>
      <c r="J35" s="13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5"/>
      <c r="B36" s="135"/>
      <c r="C36" s="135"/>
      <c r="D36" s="135"/>
      <c r="E36" s="135"/>
      <c r="F36" s="135"/>
      <c r="G36" s="135"/>
      <c r="H36" s="135"/>
      <c r="I36" s="135"/>
      <c r="J36" s="13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3" t="s">
        <v>77</v>
      </c>
      <c r="B37" s="93"/>
      <c r="C37" s="93"/>
      <c r="D37" s="93"/>
      <c r="E37" s="93"/>
      <c r="F37" s="93"/>
      <c r="G37" s="93"/>
      <c r="H37" s="93"/>
      <c r="I37" s="93"/>
      <c r="J37" s="15"/>
    </row>
    <row r="38" spans="1:256" ht="30" customHeight="1" x14ac:dyDescent="0.35">
      <c r="A38" s="6" t="s">
        <v>23</v>
      </c>
      <c r="B38" s="94" t="s">
        <v>24</v>
      </c>
      <c r="C38" s="94"/>
      <c r="D38" s="94"/>
      <c r="E38" s="94"/>
      <c r="F38" s="94"/>
      <c r="G38" s="9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5" t="s">
        <v>27</v>
      </c>
      <c r="C39" s="95"/>
      <c r="D39" s="95"/>
      <c r="E39" s="95"/>
      <c r="F39" s="95"/>
      <c r="G39" s="95"/>
      <c r="H39" s="23">
        <v>0.2</v>
      </c>
      <c r="I39" s="32">
        <f>(I24+I33)*H39</f>
        <v>468.42452800000001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5" t="s">
        <v>28</v>
      </c>
      <c r="C40" s="95"/>
      <c r="D40" s="95"/>
      <c r="E40" s="95"/>
      <c r="F40" s="95"/>
      <c r="G40" s="95"/>
      <c r="H40" s="23">
        <v>2.5000000000000001E-2</v>
      </c>
      <c r="I40" s="32">
        <f>(I24+I33)*H40</f>
        <v>58.553066000000001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7" t="s">
        <v>76</v>
      </c>
      <c r="C41" s="147"/>
      <c r="D41" s="5" t="s">
        <v>30</v>
      </c>
      <c r="E41" s="29">
        <v>0.03</v>
      </c>
      <c r="F41" s="5" t="s">
        <v>31</v>
      </c>
      <c r="G41" s="30">
        <v>1</v>
      </c>
      <c r="H41" s="23">
        <f>ROUND((E41*G41),6)</f>
        <v>0.03</v>
      </c>
      <c r="I41" s="32">
        <f>(I24+I33)*H41</f>
        <v>70.263679199999999</v>
      </c>
      <c r="J41" s="40" t="s">
        <v>132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5" t="s">
        <v>33</v>
      </c>
      <c r="C42" s="95"/>
      <c r="D42" s="95"/>
      <c r="E42" s="95"/>
      <c r="F42" s="95"/>
      <c r="G42" s="95"/>
      <c r="H42" s="23">
        <v>1.4999999999999999E-2</v>
      </c>
      <c r="I42" s="32">
        <f>(I24+I33)*H42</f>
        <v>35.131839599999999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5" t="s">
        <v>34</v>
      </c>
      <c r="C43" s="95"/>
      <c r="D43" s="95"/>
      <c r="E43" s="95"/>
      <c r="F43" s="95"/>
      <c r="G43" s="95"/>
      <c r="H43" s="23">
        <v>0.01</v>
      </c>
      <c r="I43" s="32">
        <f>(I24+I33)*H43</f>
        <v>23.421226400000002</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5" t="s">
        <v>2</v>
      </c>
      <c r="C44" s="95"/>
      <c r="D44" s="95"/>
      <c r="E44" s="95"/>
      <c r="F44" s="95"/>
      <c r="G44" s="95"/>
      <c r="H44" s="23">
        <v>6.0000000000000001E-3</v>
      </c>
      <c r="I44" s="32">
        <f>(I24+I33)*H44</f>
        <v>14.05273584</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5" t="s">
        <v>3</v>
      </c>
      <c r="C45" s="95"/>
      <c r="D45" s="95"/>
      <c r="E45" s="95"/>
      <c r="F45" s="95"/>
      <c r="G45" s="95"/>
      <c r="H45" s="23">
        <v>2E-3</v>
      </c>
      <c r="I45" s="32">
        <f>(I24+I33)*H45</f>
        <v>4.6842452799999998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4"/>
      <c r="B46" s="145"/>
      <c r="C46" s="145"/>
      <c r="D46" s="145"/>
      <c r="E46" s="145"/>
      <c r="F46" s="145"/>
      <c r="G46" s="146"/>
      <c r="H46" s="48">
        <f>SUM(H39:H45)</f>
        <v>0.28800000000000003</v>
      </c>
      <c r="I46" s="28">
        <f>SUM(I39:I45)</f>
        <v>674.53132031999996</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5" t="s">
        <v>4</v>
      </c>
      <c r="C47" s="95"/>
      <c r="D47" s="95"/>
      <c r="E47" s="95"/>
      <c r="F47" s="95"/>
      <c r="G47" s="95"/>
      <c r="H47" s="23">
        <v>0.08</v>
      </c>
      <c r="I47" s="32">
        <f>(I24+I33)*H47</f>
        <v>187.36981120000002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3" t="s">
        <v>1</v>
      </c>
      <c r="B48" s="143"/>
      <c r="C48" s="143"/>
      <c r="D48" s="143"/>
      <c r="E48" s="143"/>
      <c r="F48" s="143"/>
      <c r="G48" s="143"/>
      <c r="H48" s="54">
        <f>H46+H47</f>
        <v>0.36800000000000005</v>
      </c>
      <c r="I48" s="33">
        <f>I46+I47</f>
        <v>861.90113152000004</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2" t="s">
        <v>78</v>
      </c>
      <c r="B49" s="132"/>
      <c r="C49" s="132"/>
      <c r="D49" s="132"/>
      <c r="E49" s="132"/>
      <c r="F49" s="132"/>
      <c r="G49" s="132"/>
      <c r="H49" s="132"/>
      <c r="I49" s="132"/>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0"/>
      <c r="B50" s="150"/>
      <c r="C50" s="150"/>
      <c r="D50" s="150"/>
      <c r="E50" s="150"/>
      <c r="F50" s="150"/>
      <c r="G50" s="150"/>
      <c r="H50" s="150"/>
      <c r="I50" s="150"/>
      <c r="J50" s="151"/>
    </row>
    <row r="51" spans="1:256" s="2" customFormat="1" ht="15.5" x14ac:dyDescent="0.35">
      <c r="A51" s="152"/>
      <c r="B51" s="152"/>
      <c r="C51" s="152"/>
      <c r="D51" s="152"/>
      <c r="E51" s="152"/>
      <c r="F51" s="152"/>
      <c r="G51" s="152"/>
      <c r="H51" s="152"/>
      <c r="I51" s="152"/>
      <c r="J51" s="153"/>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4" t="s">
        <v>40</v>
      </c>
      <c r="C53" s="94"/>
      <c r="D53" s="94"/>
      <c r="E53" s="94"/>
      <c r="F53" s="94"/>
      <c r="G53" s="94"/>
      <c r="H53" s="9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5" t="s">
        <v>126</v>
      </c>
      <c r="C54" s="95"/>
      <c r="D54" s="95"/>
      <c r="E54" s="95"/>
      <c r="F54" s="95"/>
      <c r="G54" s="95"/>
      <c r="H54" s="95"/>
      <c r="I54" s="24">
        <f>(4.5*2*22)-(I22/100)*3</f>
        <v>153.12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8" t="s">
        <v>41</v>
      </c>
      <c r="C55" s="148"/>
      <c r="D55" s="148"/>
      <c r="E55" s="148"/>
      <c r="F55" s="148"/>
      <c r="G55" s="148"/>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8" t="s">
        <v>42</v>
      </c>
      <c r="C56" s="148"/>
      <c r="D56" s="148"/>
      <c r="E56" s="148"/>
      <c r="F56" s="148"/>
      <c r="G56" s="148"/>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8" t="s">
        <v>43</v>
      </c>
      <c r="C57" s="148"/>
      <c r="D57" s="148"/>
      <c r="E57" s="148"/>
      <c r="F57" s="148"/>
      <c r="G57" s="148"/>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9" t="s">
        <v>81</v>
      </c>
      <c r="C58" s="149"/>
      <c r="D58" s="149"/>
      <c r="E58" s="149"/>
      <c r="F58" s="149"/>
      <c r="G58" s="14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5" t="s">
        <v>116</v>
      </c>
      <c r="C59" s="95"/>
      <c r="D59" s="95"/>
      <c r="E59" s="95"/>
      <c r="F59" s="95"/>
      <c r="G59" s="95"/>
      <c r="H59" s="95"/>
      <c r="I59" s="32">
        <f>H60*H61</f>
        <v>553.29999999999995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8" t="s">
        <v>122</v>
      </c>
      <c r="C60" s="148"/>
      <c r="D60" s="148"/>
      <c r="E60" s="148"/>
      <c r="F60" s="148"/>
      <c r="G60" s="148"/>
      <c r="H60" s="38">
        <v>25.15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8" t="s">
        <v>44</v>
      </c>
      <c r="C61" s="148"/>
      <c r="D61" s="148"/>
      <c r="E61" s="148"/>
      <c r="F61" s="148"/>
      <c r="G61" s="148"/>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31" customHeight="1" x14ac:dyDescent="0.35">
      <c r="A62" s="25"/>
      <c r="B62" s="148" t="s">
        <v>124</v>
      </c>
      <c r="C62" s="148"/>
      <c r="D62" s="148"/>
      <c r="E62" s="148"/>
      <c r="F62" s="148"/>
      <c r="G62" s="148"/>
      <c r="H62" s="84"/>
      <c r="I62" s="24">
        <v>3</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59" t="s">
        <v>123</v>
      </c>
      <c r="C63" s="160"/>
      <c r="D63" s="160"/>
      <c r="E63" s="160"/>
      <c r="F63" s="160"/>
      <c r="G63" s="161"/>
      <c r="H63" s="85"/>
      <c r="I63" s="36">
        <v>113.22</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x14ac:dyDescent="0.35">
      <c r="A64" s="4"/>
      <c r="B64" s="148" t="s">
        <v>125</v>
      </c>
      <c r="C64" s="148"/>
      <c r="D64" s="148"/>
      <c r="E64" s="148"/>
      <c r="F64" s="148"/>
      <c r="G64" s="148"/>
      <c r="H64" s="83"/>
      <c r="I64" s="36">
        <v>4.24</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6" x14ac:dyDescent="0.35">
      <c r="A65" s="4" t="s">
        <v>32</v>
      </c>
      <c r="B65" s="148" t="s">
        <v>129</v>
      </c>
      <c r="C65" s="148"/>
      <c r="D65" s="148"/>
      <c r="E65" s="148"/>
      <c r="F65" s="148"/>
      <c r="G65" s="148"/>
      <c r="H65" s="83"/>
      <c r="I65" s="36">
        <v>104.8</v>
      </c>
      <c r="J65" s="190" t="s">
        <v>127</v>
      </c>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x14ac:dyDescent="0.35">
      <c r="A66" s="4" t="s">
        <v>8</v>
      </c>
      <c r="B66" s="148" t="s">
        <v>128</v>
      </c>
      <c r="C66" s="148"/>
      <c r="D66" s="148"/>
      <c r="E66" s="148"/>
      <c r="F66" s="148"/>
      <c r="G66" s="148"/>
      <c r="H66" s="83"/>
      <c r="I66" s="36">
        <v>14</v>
      </c>
      <c r="J66" s="86"/>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x14ac:dyDescent="0.35">
      <c r="A67" s="4" t="s">
        <v>35</v>
      </c>
      <c r="B67" s="148" t="s">
        <v>130</v>
      </c>
      <c r="C67" s="148"/>
      <c r="D67" s="148"/>
      <c r="E67" s="148"/>
      <c r="F67" s="148"/>
      <c r="G67" s="148"/>
      <c r="H67" s="83"/>
      <c r="I67" s="36">
        <v>12.21</v>
      </c>
      <c r="J67" s="86"/>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5.75" customHeight="1" x14ac:dyDescent="0.35">
      <c r="A68" s="12"/>
      <c r="B68" s="143" t="s">
        <v>1</v>
      </c>
      <c r="C68" s="143"/>
      <c r="D68" s="143"/>
      <c r="E68" s="143"/>
      <c r="F68" s="143"/>
      <c r="G68" s="143"/>
      <c r="H68" s="143"/>
      <c r="I68" s="8">
        <f>(I54+I59-I62+I63-I64+I65+I66+I67)</f>
        <v>943.41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28" customHeight="1" x14ac:dyDescent="0.35">
      <c r="A69" s="158" t="s">
        <v>45</v>
      </c>
      <c r="B69" s="158"/>
      <c r="C69" s="158"/>
      <c r="D69" s="158"/>
      <c r="E69" s="158"/>
      <c r="F69" s="158"/>
      <c r="G69" s="158"/>
      <c r="H69" s="158"/>
      <c r="I69" s="158"/>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5" customHeight="1" x14ac:dyDescent="0.35">
      <c r="A70" s="154"/>
      <c r="B70" s="154"/>
      <c r="C70" s="154"/>
      <c r="D70" s="154"/>
      <c r="E70" s="154"/>
      <c r="F70" s="154"/>
      <c r="G70" s="154"/>
      <c r="H70" s="154"/>
      <c r="I70" s="154"/>
      <c r="J70" s="155"/>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ht="16" customHeight="1" x14ac:dyDescent="0.35">
      <c r="A71" s="156"/>
      <c r="B71" s="156"/>
      <c r="C71" s="156"/>
      <c r="D71" s="156"/>
      <c r="E71" s="156"/>
      <c r="F71" s="156"/>
      <c r="G71" s="156"/>
      <c r="H71" s="156"/>
      <c r="I71" s="156"/>
      <c r="J71" s="157"/>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ht="18.5" customHeight="1" x14ac:dyDescent="0.35">
      <c r="A72" s="93" t="s">
        <v>79</v>
      </c>
      <c r="B72" s="93"/>
      <c r="C72" s="93"/>
      <c r="D72" s="93"/>
      <c r="E72" s="93"/>
      <c r="F72" s="93"/>
      <c r="G72" s="93"/>
      <c r="H72" s="93"/>
      <c r="I72" s="93"/>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3">
        <v>2</v>
      </c>
      <c r="B73" s="94" t="s">
        <v>46</v>
      </c>
      <c r="C73" s="94"/>
      <c r="D73" s="94"/>
      <c r="E73" s="94"/>
      <c r="F73" s="94"/>
      <c r="G73" s="94"/>
      <c r="H73" s="94"/>
      <c r="I73" s="3" t="s">
        <v>21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19</v>
      </c>
      <c r="B74" s="95" t="s">
        <v>47</v>
      </c>
      <c r="C74" s="95"/>
      <c r="D74" s="95"/>
      <c r="E74" s="95"/>
      <c r="F74" s="95"/>
      <c r="G74" s="95"/>
      <c r="H74" s="95"/>
      <c r="I74" s="34">
        <f>I33</f>
        <v>397.32263999999998</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5" t="s">
        <v>23</v>
      </c>
      <c r="B75" s="95" t="s">
        <v>24</v>
      </c>
      <c r="C75" s="95"/>
      <c r="D75" s="95"/>
      <c r="E75" s="95"/>
      <c r="F75" s="95"/>
      <c r="G75" s="95"/>
      <c r="H75" s="95"/>
      <c r="I75" s="34">
        <f>I48</f>
        <v>861.90113152000004</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x14ac:dyDescent="0.35">
      <c r="A76" s="5" t="s">
        <v>39</v>
      </c>
      <c r="B76" s="95" t="s">
        <v>40</v>
      </c>
      <c r="C76" s="95"/>
      <c r="D76" s="95"/>
      <c r="E76" s="95"/>
      <c r="F76" s="95"/>
      <c r="G76" s="95"/>
      <c r="H76" s="95"/>
      <c r="I76" s="34">
        <f>I68</f>
        <v>943.41</v>
      </c>
      <c r="J76" s="11"/>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94" t="s">
        <v>1</v>
      </c>
      <c r="B77" s="94"/>
      <c r="C77" s="94"/>
      <c r="D77" s="94"/>
      <c r="E77" s="94"/>
      <c r="F77" s="94"/>
      <c r="G77" s="94"/>
      <c r="H77" s="94"/>
      <c r="I77" s="39">
        <f>SUM(I74+I75+I76)</f>
        <v>2202.6337715199998</v>
      </c>
      <c r="J77" s="11"/>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ht="15" customHeight="1" x14ac:dyDescent="0.35">
      <c r="A78" s="171"/>
      <c r="B78" s="171"/>
      <c r="C78" s="171"/>
      <c r="D78" s="171"/>
      <c r="E78" s="171"/>
      <c r="F78" s="171"/>
      <c r="G78" s="171"/>
      <c r="H78" s="171"/>
      <c r="I78" s="171"/>
      <c r="J78" s="171"/>
      <c r="K78" s="172"/>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ht="16" customHeight="1" x14ac:dyDescent="0.35">
      <c r="A79" s="171"/>
      <c r="B79" s="171"/>
      <c r="C79" s="171"/>
      <c r="D79" s="171"/>
      <c r="E79" s="171"/>
      <c r="F79" s="171"/>
      <c r="G79" s="171"/>
      <c r="H79" s="171"/>
      <c r="I79" s="171"/>
      <c r="J79" s="171"/>
      <c r="K79" s="172"/>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13" customFormat="1" x14ac:dyDescent="0.35">
      <c r="A80" s="122" t="s">
        <v>48</v>
      </c>
      <c r="B80" s="122"/>
      <c r="C80" s="122"/>
      <c r="D80" s="122"/>
      <c r="E80" s="122"/>
      <c r="F80" s="122"/>
      <c r="G80" s="122"/>
      <c r="H80" s="122"/>
      <c r="I80" s="122"/>
      <c r="J80" s="122"/>
      <c r="K80" s="15"/>
    </row>
    <row r="81" spans="1:256" x14ac:dyDescent="0.35">
      <c r="A81" s="6">
        <v>3</v>
      </c>
      <c r="B81" s="143" t="s">
        <v>49</v>
      </c>
      <c r="C81" s="143"/>
      <c r="D81" s="143"/>
      <c r="E81" s="143"/>
      <c r="F81" s="143"/>
      <c r="G81" s="143"/>
      <c r="H81" s="143"/>
      <c r="I81" s="6" t="s">
        <v>85</v>
      </c>
      <c r="J81" s="6" t="s">
        <v>50</v>
      </c>
      <c r="K81" s="77"/>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x14ac:dyDescent="0.35">
      <c r="A82" s="4" t="s">
        <v>14</v>
      </c>
      <c r="B82" s="95" t="s">
        <v>92</v>
      </c>
      <c r="C82" s="95"/>
      <c r="D82" s="95"/>
      <c r="E82" s="95"/>
      <c r="F82" s="95"/>
      <c r="G82" s="95"/>
      <c r="H82" s="95"/>
      <c r="I82" s="26">
        <f>(1/12*0.05*100%)</f>
        <v>4.1666666666666666E-3</v>
      </c>
      <c r="J82" s="32">
        <f>I24*I82</f>
        <v>8.1033333333333335</v>
      </c>
      <c r="K82" s="78"/>
      <c r="L82" s="4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x14ac:dyDescent="0.35">
      <c r="A83" s="4" t="s">
        <v>15</v>
      </c>
      <c r="B83" s="164" t="s">
        <v>82</v>
      </c>
      <c r="C83" s="165"/>
      <c r="D83" s="165"/>
      <c r="E83" s="165"/>
      <c r="F83" s="165"/>
      <c r="G83" s="165"/>
      <c r="H83" s="166"/>
      <c r="I83" s="50">
        <f>(8%*0.42%)</f>
        <v>3.3599999999999998E-4</v>
      </c>
      <c r="J83" s="32">
        <f>I24*I83</f>
        <v>0.65345279999999994</v>
      </c>
      <c r="K83" s="79"/>
      <c r="L83" s="47"/>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s="52" customFormat="1" ht="28" customHeight="1" x14ac:dyDescent="0.3">
      <c r="A84" s="64" t="s">
        <v>29</v>
      </c>
      <c r="B84" s="162" t="s">
        <v>83</v>
      </c>
      <c r="C84" s="162"/>
      <c r="D84" s="162"/>
      <c r="E84" s="162"/>
      <c r="F84" s="162"/>
      <c r="G84" s="162"/>
      <c r="H84" s="162"/>
      <c r="I84" s="53">
        <f>(((1+2/12+(1/3*1/12))*(0.08*0.4*0.9*100%)))</f>
        <v>3.44E-2</v>
      </c>
      <c r="J84" s="32">
        <f>I24*I84</f>
        <v>66.901119999999992</v>
      </c>
      <c r="K84" s="80"/>
      <c r="L84" s="55"/>
    </row>
    <row r="85" spans="1:256" ht="31.75" customHeight="1" x14ac:dyDescent="0.35">
      <c r="A85" s="4" t="s">
        <v>32</v>
      </c>
      <c r="B85" s="95" t="s">
        <v>86</v>
      </c>
      <c r="C85" s="95"/>
      <c r="D85" s="95"/>
      <c r="E85" s="95"/>
      <c r="F85" s="95"/>
      <c r="G85" s="95"/>
      <c r="H85" s="95"/>
      <c r="I85" s="57">
        <f>(7/30)/12*100%</f>
        <v>1.9444444444444445E-2</v>
      </c>
      <c r="J85" s="32">
        <f>I24*I85</f>
        <v>37.815555555555555</v>
      </c>
      <c r="K85" s="45"/>
      <c r="L85" s="47"/>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75" customHeight="1" x14ac:dyDescent="0.35">
      <c r="A86" s="4" t="s">
        <v>8</v>
      </c>
      <c r="B86" s="163" t="s">
        <v>84</v>
      </c>
      <c r="C86" s="163"/>
      <c r="D86" s="163"/>
      <c r="E86" s="163"/>
      <c r="F86" s="163"/>
      <c r="G86" s="163"/>
      <c r="H86" s="163"/>
      <c r="I86" s="23">
        <f>36.8%*1.94%</f>
        <v>7.1392000000000001E-3</v>
      </c>
      <c r="J86" s="32">
        <f>I24*I86</f>
        <v>13.884316159999999</v>
      </c>
      <c r="K86" s="45"/>
      <c r="L86" s="58"/>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30.5" customHeight="1" x14ac:dyDescent="0.35">
      <c r="A87" s="4" t="s">
        <v>35</v>
      </c>
      <c r="B87" s="164" t="s">
        <v>93</v>
      </c>
      <c r="C87" s="165"/>
      <c r="D87" s="165"/>
      <c r="E87" s="165"/>
      <c r="F87" s="165"/>
      <c r="G87" s="165"/>
      <c r="H87" s="166"/>
      <c r="I87" s="56">
        <f>0.08*0.0194*0.4*100%</f>
        <v>6.2080000000000002E-4</v>
      </c>
      <c r="J87" s="32">
        <f>I24*I87</f>
        <v>1.2073318399999999</v>
      </c>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5.75" customHeight="1" x14ac:dyDescent="0.35">
      <c r="A88" s="63"/>
      <c r="B88" s="129" t="s">
        <v>96</v>
      </c>
      <c r="C88" s="130"/>
      <c r="D88" s="130"/>
      <c r="E88" s="130"/>
      <c r="F88" s="130"/>
      <c r="G88" s="130"/>
      <c r="H88" s="131"/>
      <c r="I88" s="54">
        <f>SUM(I82:I87)</f>
        <v>6.6107111111111116E-2</v>
      </c>
      <c r="J88" s="33">
        <f>SUM(J82:J87)</f>
        <v>128.56510968888887</v>
      </c>
      <c r="K88" s="45"/>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 customHeight="1" x14ac:dyDescent="0.35">
      <c r="A89" s="167"/>
      <c r="B89" s="167"/>
      <c r="C89" s="167"/>
      <c r="D89" s="167"/>
      <c r="E89" s="167"/>
      <c r="F89" s="167"/>
      <c r="G89" s="167"/>
      <c r="H89" s="167"/>
      <c r="I89" s="167"/>
      <c r="J89" s="168"/>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 customHeight="1" x14ac:dyDescent="0.35">
      <c r="A90" s="169"/>
      <c r="B90" s="169"/>
      <c r="C90" s="169"/>
      <c r="D90" s="169"/>
      <c r="E90" s="169"/>
      <c r="F90" s="169"/>
      <c r="G90" s="169"/>
      <c r="H90" s="169"/>
      <c r="I90" s="169"/>
      <c r="J90" s="17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93" t="s">
        <v>51</v>
      </c>
      <c r="B91" s="93"/>
      <c r="C91" s="93"/>
      <c r="D91" s="93"/>
      <c r="E91" s="93"/>
      <c r="F91" s="93"/>
      <c r="G91" s="93"/>
      <c r="H91" s="93"/>
      <c r="I91" s="93"/>
      <c r="J91" s="93"/>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s="46" customFormat="1" ht="19" customHeight="1" x14ac:dyDescent="0.35">
      <c r="A92" s="93" t="s">
        <v>52</v>
      </c>
      <c r="B92" s="93"/>
      <c r="C92" s="93"/>
      <c r="D92" s="93"/>
      <c r="E92" s="93"/>
      <c r="F92" s="93"/>
      <c r="G92" s="93"/>
      <c r="H92" s="93"/>
      <c r="I92" s="93"/>
      <c r="J92" s="93"/>
      <c r="K92" s="81"/>
    </row>
    <row r="93" spans="1:256" ht="15.75" customHeight="1" x14ac:dyDescent="0.35">
      <c r="A93" s="7" t="s">
        <v>53</v>
      </c>
      <c r="B93" s="143" t="s">
        <v>54</v>
      </c>
      <c r="C93" s="143"/>
      <c r="D93" s="143"/>
      <c r="E93" s="143"/>
      <c r="F93" s="143"/>
      <c r="G93" s="143"/>
      <c r="H93" s="143"/>
      <c r="I93" s="6" t="s">
        <v>87</v>
      </c>
      <c r="J93" s="7" t="s">
        <v>21</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6.5" customHeight="1" x14ac:dyDescent="0.35">
      <c r="A94" s="4" t="s">
        <v>14</v>
      </c>
      <c r="B94" s="137" t="s">
        <v>91</v>
      </c>
      <c r="C94" s="137"/>
      <c r="D94" s="137"/>
      <c r="E94" s="137"/>
      <c r="F94" s="137"/>
      <c r="G94" s="137"/>
      <c r="H94" s="137"/>
      <c r="I94" s="57">
        <f>1/12</f>
        <v>8.3333333333333329E-2</v>
      </c>
      <c r="J94" s="32">
        <f>I24*I94</f>
        <v>162.06666666666666</v>
      </c>
      <c r="K94" s="45"/>
      <c r="L94" s="10"/>
      <c r="M94" s="10"/>
      <c r="N94" s="44"/>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4" t="s">
        <v>15</v>
      </c>
      <c r="B95" s="95" t="s">
        <v>90</v>
      </c>
      <c r="C95" s="95"/>
      <c r="D95" s="95"/>
      <c r="E95" s="95"/>
      <c r="F95" s="95"/>
      <c r="G95" s="95"/>
      <c r="H95" s="95"/>
      <c r="I95" s="57">
        <f>(5/30/12)*100%</f>
        <v>1.3888888888888888E-2</v>
      </c>
      <c r="J95" s="32">
        <f>I24*I95</f>
        <v>27.011111111111109</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8.5" customHeight="1" x14ac:dyDescent="0.35">
      <c r="A96" s="4" t="s">
        <v>29</v>
      </c>
      <c r="B96" s="95" t="s">
        <v>89</v>
      </c>
      <c r="C96" s="95"/>
      <c r="D96" s="95"/>
      <c r="E96" s="95"/>
      <c r="F96" s="95"/>
      <c r="G96" s="95"/>
      <c r="H96" s="95"/>
      <c r="I96" s="57">
        <f>(5/30/12)*0.015*100%</f>
        <v>2.0833333333333332E-4</v>
      </c>
      <c r="J96" s="32">
        <f>I24*I96</f>
        <v>0.40516666666666662</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x14ac:dyDescent="0.35">
      <c r="A97" s="4" t="s">
        <v>32</v>
      </c>
      <c r="B97" s="95" t="s">
        <v>95</v>
      </c>
      <c r="C97" s="95"/>
      <c r="D97" s="95"/>
      <c r="E97" s="95"/>
      <c r="F97" s="95"/>
      <c r="G97" s="95"/>
      <c r="H97" s="95"/>
      <c r="I97" s="60">
        <f>(1/12)*0.0178*100%/2</f>
        <v>7.4166666666666662E-4</v>
      </c>
      <c r="J97" s="32">
        <f>I24*I97</f>
        <v>1.4423933333333332</v>
      </c>
      <c r="K97" s="11"/>
      <c r="L97" s="10"/>
      <c r="M97" s="10"/>
      <c r="N97" s="10"/>
      <c r="O97" s="59"/>
      <c r="P97" s="51"/>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31" customHeight="1" x14ac:dyDescent="0.35">
      <c r="A98" s="4" t="s">
        <v>8</v>
      </c>
      <c r="B98" s="95" t="s">
        <v>94</v>
      </c>
      <c r="C98" s="95"/>
      <c r="D98" s="95"/>
      <c r="E98" s="95"/>
      <c r="F98" s="95"/>
      <c r="G98" s="95"/>
      <c r="H98" s="95"/>
      <c r="I98" s="60">
        <f>11.11%*5.28%*50%</f>
        <v>2.9330399999999996E-3</v>
      </c>
      <c r="J98" s="32">
        <f>I24*I98</f>
        <v>5.7041761919999994</v>
      </c>
      <c r="K98" s="11"/>
      <c r="L98" s="62"/>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 t="s">
        <v>35</v>
      </c>
      <c r="B99" s="95" t="s">
        <v>88</v>
      </c>
      <c r="C99" s="95"/>
      <c r="D99" s="95"/>
      <c r="E99" s="95"/>
      <c r="F99" s="95"/>
      <c r="G99" s="95"/>
      <c r="H99" s="95"/>
      <c r="I99" s="57">
        <f>(1/30/12)*100%</f>
        <v>2.7777777777777779E-3</v>
      </c>
      <c r="J99" s="32">
        <f>I24*I99</f>
        <v>5.402222222222222</v>
      </c>
      <c r="K99" s="11"/>
      <c r="L99" s="51"/>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5.75" customHeight="1" x14ac:dyDescent="0.35">
      <c r="A100" s="63"/>
      <c r="B100" s="129" t="s">
        <v>96</v>
      </c>
      <c r="C100" s="130"/>
      <c r="D100" s="130"/>
      <c r="E100" s="130"/>
      <c r="F100" s="130"/>
      <c r="G100" s="130"/>
      <c r="H100" s="131"/>
      <c r="I100" s="61">
        <f>SUM(I94:I99)</f>
        <v>0.10388304</v>
      </c>
      <c r="J100" s="41">
        <f>SUM(J94:J99)</f>
        <v>202.03173619200004</v>
      </c>
      <c r="K100" s="11"/>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5" customHeight="1" x14ac:dyDescent="0.35">
      <c r="A101" s="173"/>
      <c r="B101" s="173"/>
      <c r="C101" s="173"/>
      <c r="D101" s="173"/>
      <c r="E101" s="173"/>
      <c r="F101" s="173"/>
      <c r="G101" s="173"/>
      <c r="H101" s="173"/>
      <c r="I101" s="173"/>
      <c r="J101" s="173"/>
      <c r="K101" s="174"/>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 customHeight="1" x14ac:dyDescent="0.35">
      <c r="A102" s="173"/>
      <c r="B102" s="173"/>
      <c r="C102" s="173"/>
      <c r="D102" s="173"/>
      <c r="E102" s="173"/>
      <c r="F102" s="173"/>
      <c r="G102" s="173"/>
      <c r="H102" s="173"/>
      <c r="I102" s="173"/>
      <c r="J102" s="173"/>
      <c r="K102" s="174"/>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3" t="s">
        <v>57</v>
      </c>
      <c r="B103" s="93"/>
      <c r="C103" s="93"/>
      <c r="D103" s="93"/>
      <c r="E103" s="93"/>
      <c r="F103" s="93"/>
      <c r="G103" s="93"/>
      <c r="H103" s="93"/>
      <c r="I103" s="93"/>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3">
        <v>4</v>
      </c>
      <c r="B104" s="143" t="s">
        <v>58</v>
      </c>
      <c r="C104" s="143"/>
      <c r="D104" s="143"/>
      <c r="E104" s="143"/>
      <c r="F104" s="143"/>
      <c r="G104" s="143"/>
      <c r="H104" s="143"/>
      <c r="I104" s="8" t="s">
        <v>21</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9.899999999999999" customHeight="1" x14ac:dyDescent="0.35">
      <c r="A105" s="5" t="s">
        <v>53</v>
      </c>
      <c r="B105" s="163" t="s">
        <v>54</v>
      </c>
      <c r="C105" s="163"/>
      <c r="D105" s="163"/>
      <c r="E105" s="163"/>
      <c r="F105" s="163"/>
      <c r="G105" s="163"/>
      <c r="H105" s="163"/>
      <c r="I105" s="32">
        <f>J100</f>
        <v>202.03173619200004</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9.899999999999999" customHeight="1" x14ac:dyDescent="0.35">
      <c r="A106" s="5" t="s">
        <v>55</v>
      </c>
      <c r="B106" s="163" t="s">
        <v>56</v>
      </c>
      <c r="C106" s="163"/>
      <c r="D106" s="163"/>
      <c r="E106" s="163"/>
      <c r="F106" s="163"/>
      <c r="G106" s="163"/>
      <c r="H106" s="163"/>
      <c r="I106" s="32">
        <v>0</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94" t="s">
        <v>1</v>
      </c>
      <c r="B107" s="94"/>
      <c r="C107" s="94"/>
      <c r="D107" s="94"/>
      <c r="E107" s="94"/>
      <c r="F107" s="94"/>
      <c r="G107" s="94"/>
      <c r="H107" s="94"/>
      <c r="I107" s="33">
        <f>SUM(I105+I106)</f>
        <v>202.03173619200004</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5" customHeight="1" x14ac:dyDescent="0.35">
      <c r="A108" s="175"/>
      <c r="B108" s="175"/>
      <c r="C108" s="175"/>
      <c r="D108" s="175"/>
      <c r="E108" s="175"/>
      <c r="F108" s="175"/>
      <c r="G108" s="175"/>
      <c r="H108" s="175"/>
      <c r="I108" s="175"/>
      <c r="J108" s="176"/>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 customHeight="1" x14ac:dyDescent="0.35">
      <c r="A109" s="175"/>
      <c r="B109" s="175"/>
      <c r="C109" s="175"/>
      <c r="D109" s="175"/>
      <c r="E109" s="175"/>
      <c r="F109" s="175"/>
      <c r="G109" s="175"/>
      <c r="H109" s="175"/>
      <c r="I109" s="175"/>
      <c r="J109" s="176"/>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x14ac:dyDescent="0.35">
      <c r="A110" s="93" t="s">
        <v>59</v>
      </c>
      <c r="B110" s="93"/>
      <c r="C110" s="93"/>
      <c r="D110" s="93"/>
      <c r="E110" s="93"/>
      <c r="F110" s="93"/>
      <c r="G110" s="93"/>
      <c r="H110" s="93"/>
      <c r="I110" s="93"/>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x14ac:dyDescent="0.35">
      <c r="A111" s="6">
        <v>5</v>
      </c>
      <c r="B111" s="94" t="s">
        <v>60</v>
      </c>
      <c r="C111" s="94"/>
      <c r="D111" s="94"/>
      <c r="E111" s="94"/>
      <c r="F111" s="94"/>
      <c r="G111" s="94"/>
      <c r="H111" s="94"/>
      <c r="I111" s="6" t="s">
        <v>21</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7.25" customHeight="1" x14ac:dyDescent="0.35">
      <c r="A112" s="4" t="s">
        <v>14</v>
      </c>
      <c r="B112" s="95" t="s">
        <v>61</v>
      </c>
      <c r="C112" s="95"/>
      <c r="D112" s="95"/>
      <c r="E112" s="95"/>
      <c r="F112" s="95"/>
      <c r="G112" s="95"/>
      <c r="H112" s="95"/>
      <c r="I112" s="42">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15</v>
      </c>
      <c r="B113" s="95" t="s">
        <v>62</v>
      </c>
      <c r="C113" s="95"/>
      <c r="D113" s="95"/>
      <c r="E113" s="95"/>
      <c r="F113" s="95"/>
      <c r="G113" s="95"/>
      <c r="H113" s="95"/>
      <c r="I113" s="34"/>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4" t="s">
        <v>29</v>
      </c>
      <c r="B114" s="163" t="s">
        <v>63</v>
      </c>
      <c r="C114" s="163"/>
      <c r="D114" s="163"/>
      <c r="E114" s="163"/>
      <c r="F114" s="163"/>
      <c r="G114" s="163"/>
      <c r="H114" s="163"/>
      <c r="I114" s="34"/>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75" customHeight="1" x14ac:dyDescent="0.35">
      <c r="A115" s="4" t="s">
        <v>32</v>
      </c>
      <c r="B115" s="95" t="s">
        <v>64</v>
      </c>
      <c r="C115" s="95"/>
      <c r="D115" s="95"/>
      <c r="E115" s="95"/>
      <c r="F115" s="95"/>
      <c r="G115" s="95"/>
      <c r="H115" s="95"/>
      <c r="I115" s="34" t="s">
        <v>65</v>
      </c>
      <c r="J115" s="11"/>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5.75" customHeight="1" x14ac:dyDescent="0.35">
      <c r="A116" s="129" t="s">
        <v>1</v>
      </c>
      <c r="B116" s="130"/>
      <c r="C116" s="130"/>
      <c r="D116" s="130"/>
      <c r="E116" s="130"/>
      <c r="F116" s="130"/>
      <c r="G116" s="130"/>
      <c r="H116" s="131"/>
      <c r="I116" s="39">
        <f>SUM(I112:I115)</f>
        <v>0</v>
      </c>
      <c r="J116" s="11"/>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row>
    <row r="117" spans="1:256" ht="13" customHeight="1" x14ac:dyDescent="0.35">
      <c r="A117" s="175"/>
      <c r="B117" s="175"/>
      <c r="C117" s="175"/>
      <c r="D117" s="175"/>
      <c r="E117" s="175"/>
      <c r="F117" s="175"/>
      <c r="G117" s="175"/>
      <c r="H117" s="175"/>
      <c r="I117" s="175"/>
      <c r="J117" s="176"/>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10"/>
      <c r="EV117" s="10"/>
      <c r="EW117" s="10"/>
      <c r="EX117" s="10"/>
      <c r="EY117" s="10"/>
      <c r="EZ117" s="10"/>
      <c r="FA117" s="10"/>
      <c r="FB117" s="10"/>
      <c r="FC117" s="10"/>
      <c r="FD117" s="10"/>
      <c r="FE117" s="10"/>
      <c r="FF117" s="10"/>
      <c r="FG117" s="10"/>
      <c r="FH117" s="10"/>
      <c r="FI117" s="10"/>
      <c r="FJ117" s="10"/>
      <c r="FK117" s="10"/>
      <c r="FL117" s="10"/>
      <c r="FM117" s="10"/>
      <c r="FN117" s="10"/>
      <c r="FO117" s="10"/>
      <c r="FP117" s="10"/>
      <c r="FQ117" s="10"/>
      <c r="FR117" s="10"/>
      <c r="FS117" s="10"/>
      <c r="FT117" s="10"/>
      <c r="FU117" s="10"/>
      <c r="FV117" s="10"/>
      <c r="FW117" s="10"/>
      <c r="FX117" s="10"/>
      <c r="FY117" s="10"/>
      <c r="FZ117" s="10"/>
      <c r="GA117" s="10"/>
      <c r="GB117" s="10"/>
      <c r="GC117" s="10"/>
      <c r="GD117" s="10"/>
      <c r="GE117" s="10"/>
      <c r="GF117" s="10"/>
      <c r="GG117" s="10"/>
      <c r="GH117" s="10"/>
      <c r="GI117" s="10"/>
      <c r="GJ117" s="10"/>
      <c r="GK117" s="10"/>
      <c r="GL117" s="10"/>
      <c r="GM117" s="10"/>
      <c r="GN117" s="10"/>
      <c r="GO117" s="10"/>
      <c r="GP117" s="10"/>
      <c r="GQ117" s="10"/>
      <c r="GR117" s="10"/>
      <c r="GS117" s="10"/>
      <c r="GT117" s="10"/>
      <c r="GU117" s="10"/>
      <c r="GV117" s="10"/>
      <c r="GW117" s="10"/>
      <c r="GX117" s="10"/>
      <c r="GY117" s="10"/>
      <c r="GZ117" s="10"/>
      <c r="HA117" s="10"/>
      <c r="HB117" s="10"/>
      <c r="HC117" s="10"/>
      <c r="HD117" s="10"/>
      <c r="HE117" s="10"/>
      <c r="HF117" s="10"/>
      <c r="HG117" s="10"/>
      <c r="HH117" s="10"/>
      <c r="HI117" s="10"/>
      <c r="HJ117" s="10"/>
      <c r="HK117" s="10"/>
      <c r="HL117" s="10"/>
      <c r="HM117" s="10"/>
      <c r="HN117" s="10"/>
      <c r="HO117" s="10"/>
      <c r="HP117" s="10"/>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row>
    <row r="118" spans="1:256" ht="15" customHeight="1" x14ac:dyDescent="0.35">
      <c r="A118" s="175"/>
      <c r="B118" s="175"/>
      <c r="C118" s="175"/>
      <c r="D118" s="175"/>
      <c r="E118" s="175"/>
      <c r="F118" s="175"/>
      <c r="G118" s="175"/>
      <c r="H118" s="175"/>
      <c r="I118" s="175"/>
      <c r="J118" s="176"/>
      <c r="K118" s="10"/>
      <c r="L118" s="10"/>
    </row>
    <row r="119" spans="1:256" s="52" customFormat="1" ht="15.5" x14ac:dyDescent="0.3">
      <c r="A119" s="178" t="s">
        <v>97</v>
      </c>
      <c r="B119" s="179"/>
      <c r="C119" s="179"/>
      <c r="D119" s="179"/>
      <c r="E119" s="179"/>
      <c r="F119" s="179"/>
      <c r="G119" s="179"/>
      <c r="H119" s="180"/>
    </row>
    <row r="120" spans="1:256" s="52" customFormat="1" ht="13" x14ac:dyDescent="0.3">
      <c r="A120" s="181"/>
      <c r="B120" s="181"/>
      <c r="C120" s="181"/>
      <c r="D120" s="181"/>
      <c r="E120" s="181"/>
      <c r="F120" s="181"/>
      <c r="G120" s="181"/>
      <c r="H120" s="181"/>
      <c r="I120" s="181"/>
      <c r="J120" s="181"/>
    </row>
    <row r="121" spans="1:256" s="69" customFormat="1" ht="29" customHeight="1" x14ac:dyDescent="0.35">
      <c r="A121" s="20">
        <v>6</v>
      </c>
      <c r="B121" s="162" t="s">
        <v>98</v>
      </c>
      <c r="C121" s="162"/>
      <c r="D121" s="162"/>
      <c r="E121" s="162"/>
      <c r="F121" s="20" t="s">
        <v>25</v>
      </c>
      <c r="G121" s="182" t="s">
        <v>21</v>
      </c>
      <c r="H121" s="182"/>
    </row>
    <row r="122" spans="1:256" s="69" customFormat="1" x14ac:dyDescent="0.35">
      <c r="A122" s="20" t="s">
        <v>14</v>
      </c>
      <c r="B122" s="162" t="s">
        <v>5</v>
      </c>
      <c r="C122" s="162"/>
      <c r="D122" s="162"/>
      <c r="E122" s="162"/>
      <c r="F122" s="70">
        <v>0.06</v>
      </c>
      <c r="G122" s="177">
        <f>(I24+I77+J88+I107+I116)*F122</f>
        <v>268.68183704405328</v>
      </c>
      <c r="H122" s="177"/>
    </row>
    <row r="123" spans="1:256" s="69" customFormat="1" x14ac:dyDescent="0.35">
      <c r="A123" s="20" t="s">
        <v>15</v>
      </c>
      <c r="B123" s="162" t="s">
        <v>7</v>
      </c>
      <c r="C123" s="162"/>
      <c r="D123" s="162"/>
      <c r="E123" s="162"/>
      <c r="F123" s="70">
        <v>6.7900000000000002E-2</v>
      </c>
      <c r="G123" s="177">
        <f>(I24+I77+J88+I107+I116)*F123</f>
        <v>304.05827892152035</v>
      </c>
      <c r="H123" s="177"/>
    </row>
    <row r="124" spans="1:256" s="69" customFormat="1" x14ac:dyDescent="0.35">
      <c r="A124" s="20" t="s">
        <v>29</v>
      </c>
      <c r="B124" s="162" t="s">
        <v>6</v>
      </c>
      <c r="C124" s="162"/>
      <c r="D124" s="162"/>
      <c r="E124" s="162"/>
      <c r="F124" s="70"/>
      <c r="G124" s="177"/>
      <c r="H124" s="177"/>
    </row>
    <row r="125" spans="1:256" s="69" customFormat="1" x14ac:dyDescent="0.35">
      <c r="A125" s="20"/>
      <c r="B125" s="162" t="s">
        <v>99</v>
      </c>
      <c r="C125" s="162"/>
      <c r="D125" s="162"/>
      <c r="E125" s="162"/>
      <c r="F125" s="66">
        <v>1.6500000000000001E-2</v>
      </c>
      <c r="G125" s="177">
        <f>(I24+I77+J88+I107+I116)*F125</f>
        <v>73.887505187114655</v>
      </c>
      <c r="H125" s="177"/>
      <c r="I125" s="67" t="s">
        <v>131</v>
      </c>
    </row>
    <row r="126" spans="1:256" s="69" customFormat="1" x14ac:dyDescent="0.35">
      <c r="A126" s="20"/>
      <c r="B126" s="162" t="s">
        <v>100</v>
      </c>
      <c r="C126" s="162"/>
      <c r="D126" s="162"/>
      <c r="E126" s="162"/>
      <c r="F126" s="66">
        <v>7.5999999999999998E-2</v>
      </c>
      <c r="G126" s="177">
        <f>(I24+I77+J88+I107+I116)*F126</f>
        <v>340.33032692246752</v>
      </c>
      <c r="H126" s="177"/>
      <c r="I126" s="67" t="s">
        <v>131</v>
      </c>
    </row>
    <row r="127" spans="1:256" s="69" customFormat="1" x14ac:dyDescent="0.35">
      <c r="A127" s="20"/>
      <c r="B127" s="162" t="s">
        <v>101</v>
      </c>
      <c r="C127" s="162"/>
      <c r="D127" s="162"/>
      <c r="E127" s="162"/>
      <c r="F127" s="70"/>
      <c r="G127" s="177"/>
      <c r="H127" s="177"/>
    </row>
    <row r="128" spans="1:256" s="69" customFormat="1" x14ac:dyDescent="0.35">
      <c r="A128" s="20"/>
      <c r="B128" s="162" t="s">
        <v>135</v>
      </c>
      <c r="C128" s="162"/>
      <c r="D128" s="162"/>
      <c r="E128" s="162"/>
      <c r="F128" s="66">
        <v>0.05</v>
      </c>
      <c r="G128" s="177">
        <f>(I24+I77+J88+I107+I116)*F128</f>
        <v>223.90153087004444</v>
      </c>
      <c r="H128" s="177"/>
    </row>
    <row r="129" spans="1:12" s="69" customFormat="1" x14ac:dyDescent="0.35">
      <c r="A129" s="20"/>
      <c r="B129" s="162" t="s">
        <v>96</v>
      </c>
      <c r="C129" s="162"/>
      <c r="D129" s="162"/>
      <c r="E129" s="162"/>
      <c r="G129" s="177"/>
      <c r="H129" s="177"/>
    </row>
    <row r="130" spans="1:12" s="69" customFormat="1" x14ac:dyDescent="0.35">
      <c r="A130" s="182" t="s">
        <v>102</v>
      </c>
      <c r="B130" s="182"/>
      <c r="C130" s="182"/>
      <c r="D130" s="182"/>
      <c r="E130" s="182"/>
      <c r="F130" s="68">
        <f>SUM(F122:F128)</f>
        <v>0.27040000000000003</v>
      </c>
      <c r="G130" s="183">
        <f>SUM(G122:H128)</f>
        <v>1210.8594789452004</v>
      </c>
      <c r="H130" s="183"/>
    </row>
    <row r="131" spans="1:12" ht="15" customHeight="1" x14ac:dyDescent="0.35">
      <c r="A131" s="10"/>
      <c r="B131" s="10"/>
      <c r="C131" s="10"/>
      <c r="D131" s="10"/>
      <c r="E131" s="10"/>
      <c r="F131" s="10"/>
      <c r="G131" s="46"/>
      <c r="H131" s="46"/>
      <c r="I131" s="10"/>
      <c r="J131" s="11"/>
      <c r="K131" s="10"/>
      <c r="L131" s="10"/>
    </row>
    <row r="132" spans="1:12" ht="15" customHeight="1" x14ac:dyDescent="0.35">
      <c r="A132" s="10"/>
      <c r="B132" s="10"/>
      <c r="C132" s="10"/>
      <c r="D132" s="10"/>
      <c r="E132" s="10"/>
      <c r="F132" s="10"/>
      <c r="G132" s="10"/>
      <c r="H132" s="10"/>
      <c r="I132" s="10"/>
      <c r="J132" s="11"/>
      <c r="K132" s="10"/>
      <c r="L132" s="10"/>
    </row>
    <row r="133" spans="1:12" ht="15" customHeight="1" x14ac:dyDescent="0.35">
      <c r="A133" s="10"/>
      <c r="B133" s="10"/>
      <c r="C133" s="10"/>
      <c r="D133" s="10"/>
      <c r="E133" s="10"/>
      <c r="F133" s="10"/>
      <c r="G133" s="10"/>
      <c r="H133" s="10"/>
      <c r="I133" s="10"/>
      <c r="J133" s="11"/>
      <c r="K133" s="10"/>
      <c r="L133" s="10"/>
    </row>
    <row r="134" spans="1:12" s="52" customFormat="1" ht="15.5" x14ac:dyDescent="0.3">
      <c r="A134" s="184" t="s">
        <v>103</v>
      </c>
      <c r="B134" s="185"/>
      <c r="C134" s="185"/>
      <c r="D134" s="185"/>
      <c r="E134" s="185"/>
      <c r="F134" s="185"/>
      <c r="G134" s="185"/>
      <c r="H134" s="185"/>
    </row>
    <row r="135" spans="1:12" s="52" customFormat="1" ht="13" x14ac:dyDescent="0.3">
      <c r="A135" s="181"/>
      <c r="B135" s="181"/>
      <c r="C135" s="181"/>
      <c r="D135" s="181"/>
      <c r="E135" s="181"/>
      <c r="F135" s="181"/>
      <c r="G135" s="181"/>
      <c r="H135" s="181"/>
      <c r="I135" s="181"/>
    </row>
    <row r="136" spans="1:12" customFormat="1" x14ac:dyDescent="0.35">
      <c r="A136" s="20"/>
      <c r="B136" s="182" t="s">
        <v>66</v>
      </c>
      <c r="C136" s="182"/>
      <c r="D136" s="182"/>
      <c r="E136" s="182"/>
      <c r="F136" s="182"/>
      <c r="G136" s="182"/>
      <c r="H136" s="20" t="s">
        <v>21</v>
      </c>
    </row>
    <row r="137" spans="1:12" customFormat="1" x14ac:dyDescent="0.35">
      <c r="A137" s="20" t="s">
        <v>14</v>
      </c>
      <c r="B137" s="186" t="s">
        <v>67</v>
      </c>
      <c r="C137" s="186"/>
      <c r="D137" s="186"/>
      <c r="E137" s="186"/>
      <c r="F137" s="186"/>
      <c r="G137" s="186"/>
      <c r="H137" s="72">
        <f>I24</f>
        <v>1944.8</v>
      </c>
    </row>
    <row r="138" spans="1:12" customFormat="1" x14ac:dyDescent="0.35">
      <c r="A138" s="20" t="s">
        <v>15</v>
      </c>
      <c r="B138" s="186" t="s">
        <v>104</v>
      </c>
      <c r="C138" s="186"/>
      <c r="D138" s="186"/>
      <c r="E138" s="186"/>
      <c r="F138" s="186"/>
      <c r="G138" s="186"/>
      <c r="H138" s="72">
        <f>I77</f>
        <v>2202.6337715199998</v>
      </c>
    </row>
    <row r="139" spans="1:12" customFormat="1" x14ac:dyDescent="0.35">
      <c r="A139" s="20" t="s">
        <v>29</v>
      </c>
      <c r="B139" s="186" t="s">
        <v>48</v>
      </c>
      <c r="C139" s="186"/>
      <c r="D139" s="186"/>
      <c r="E139" s="186"/>
      <c r="F139" s="186"/>
      <c r="G139" s="186"/>
      <c r="H139" s="72">
        <f>J88</f>
        <v>128.56510968888887</v>
      </c>
    </row>
    <row r="140" spans="1:12" customFormat="1" x14ac:dyDescent="0.35">
      <c r="A140" s="20" t="s">
        <v>32</v>
      </c>
      <c r="B140" s="189" t="s">
        <v>51</v>
      </c>
      <c r="C140" s="189"/>
      <c r="D140" s="189"/>
      <c r="E140" s="189"/>
      <c r="F140" s="189"/>
      <c r="G140" s="189"/>
      <c r="H140" s="72">
        <f>I107</f>
        <v>202.03173619200004</v>
      </c>
    </row>
    <row r="141" spans="1:12" customFormat="1" x14ac:dyDescent="0.35">
      <c r="A141" s="20" t="s">
        <v>8</v>
      </c>
      <c r="B141" s="186" t="s">
        <v>105</v>
      </c>
      <c r="C141" s="186"/>
      <c r="D141" s="186"/>
      <c r="E141" s="186"/>
      <c r="F141" s="186"/>
      <c r="G141" s="186"/>
      <c r="H141" s="82">
        <f>I116</f>
        <v>0</v>
      </c>
    </row>
    <row r="142" spans="1:12" customFormat="1" ht="13" customHeight="1" x14ac:dyDescent="0.35">
      <c r="A142" s="182" t="s">
        <v>106</v>
      </c>
      <c r="B142" s="182"/>
      <c r="C142" s="182"/>
      <c r="D142" s="182"/>
      <c r="E142" s="182"/>
      <c r="F142" s="182"/>
      <c r="G142" s="182"/>
      <c r="H142" s="73">
        <f>SUM(H137:H141)</f>
        <v>4478.0306174008883</v>
      </c>
    </row>
    <row r="143" spans="1:12" customFormat="1" x14ac:dyDescent="0.35">
      <c r="A143" s="20" t="s">
        <v>35</v>
      </c>
      <c r="B143" s="186" t="s">
        <v>107</v>
      </c>
      <c r="C143" s="186"/>
      <c r="D143" s="186"/>
      <c r="E143" s="186"/>
      <c r="F143" s="186"/>
      <c r="G143" s="186"/>
      <c r="H143" s="72">
        <f>G130</f>
        <v>1210.8594789452004</v>
      </c>
    </row>
    <row r="144" spans="1:12" customFormat="1" ht="13" customHeight="1" x14ac:dyDescent="0.35">
      <c r="A144" s="182" t="s">
        <v>108</v>
      </c>
      <c r="B144" s="182"/>
      <c r="C144" s="182"/>
      <c r="D144" s="182"/>
      <c r="E144" s="182"/>
      <c r="F144" s="182"/>
      <c r="G144" s="182"/>
      <c r="H144" s="74">
        <f>H142+H143</f>
        <v>5688.8900963460892</v>
      </c>
    </row>
    <row r="145" spans="1:8" s="52" customFormat="1" ht="13" customHeight="1" x14ac:dyDescent="0.3">
      <c r="A145" s="187" t="s">
        <v>109</v>
      </c>
      <c r="B145" s="187"/>
      <c r="C145" s="187"/>
      <c r="D145" s="187"/>
      <c r="E145" s="187"/>
      <c r="F145" s="187"/>
      <c r="G145" s="187"/>
      <c r="H145" s="75">
        <f>12*H144</f>
        <v>68266.681156153063</v>
      </c>
    </row>
    <row r="146" spans="1:8" s="71" customFormat="1" ht="15" customHeight="1" x14ac:dyDescent="0.3">
      <c r="A146" s="188" t="s">
        <v>110</v>
      </c>
      <c r="B146" s="188"/>
      <c r="C146" s="188"/>
      <c r="D146" s="188"/>
      <c r="E146" s="188"/>
      <c r="F146" s="188"/>
      <c r="G146" s="188"/>
      <c r="H146" s="188"/>
    </row>
    <row r="147" spans="1:8" s="71" customFormat="1" ht="121" customHeight="1" x14ac:dyDescent="0.3">
      <c r="A147" s="189" t="s">
        <v>111</v>
      </c>
      <c r="B147" s="189"/>
      <c r="C147" s="189"/>
      <c r="D147" s="189"/>
      <c r="E147" s="189"/>
      <c r="F147" s="189"/>
      <c r="G147" s="189"/>
      <c r="H147" s="189"/>
    </row>
    <row r="148" spans="1:8" x14ac:dyDescent="0.35">
      <c r="A148" s="27"/>
      <c r="B148" s="27"/>
      <c r="C148" s="27"/>
      <c r="D148" s="27"/>
      <c r="E148" s="27"/>
      <c r="F148" s="27"/>
      <c r="G148" s="27"/>
      <c r="H148" s="27"/>
    </row>
  </sheetData>
  <mergeCells count="145">
    <mergeCell ref="A146:H146"/>
    <mergeCell ref="A147:H147"/>
    <mergeCell ref="B140:G140"/>
    <mergeCell ref="B141:G141"/>
    <mergeCell ref="A142:G142"/>
    <mergeCell ref="B143:G143"/>
    <mergeCell ref="A144:G144"/>
    <mergeCell ref="A145:G145"/>
    <mergeCell ref="A134:H134"/>
    <mergeCell ref="A135:I135"/>
    <mergeCell ref="B136:G136"/>
    <mergeCell ref="B137:G137"/>
    <mergeCell ref="B138:G138"/>
    <mergeCell ref="B139:G139"/>
    <mergeCell ref="B128:E128"/>
    <mergeCell ref="G128:H128"/>
    <mergeCell ref="B129:E129"/>
    <mergeCell ref="G129:H129"/>
    <mergeCell ref="A130:E130"/>
    <mergeCell ref="G130:H130"/>
    <mergeCell ref="B125:E125"/>
    <mergeCell ref="G125:H125"/>
    <mergeCell ref="B126:E126"/>
    <mergeCell ref="G126:H126"/>
    <mergeCell ref="B127:E127"/>
    <mergeCell ref="G127:H127"/>
    <mergeCell ref="B122:E122"/>
    <mergeCell ref="G122:H122"/>
    <mergeCell ref="B123:E123"/>
    <mergeCell ref="G123:H123"/>
    <mergeCell ref="B124:E124"/>
    <mergeCell ref="G124:H124"/>
    <mergeCell ref="B115:H115"/>
    <mergeCell ref="A116:H116"/>
    <mergeCell ref="A117:J118"/>
    <mergeCell ref="A119:H119"/>
    <mergeCell ref="A120:J120"/>
    <mergeCell ref="B121:E121"/>
    <mergeCell ref="G121:H121"/>
    <mergeCell ref="A108:J109"/>
    <mergeCell ref="A110:I110"/>
    <mergeCell ref="B111:H111"/>
    <mergeCell ref="B112:H112"/>
    <mergeCell ref="B113:H113"/>
    <mergeCell ref="B114:H114"/>
    <mergeCell ref="A101:K102"/>
    <mergeCell ref="A103:I103"/>
    <mergeCell ref="B104:H104"/>
    <mergeCell ref="B105:H105"/>
    <mergeCell ref="B106:H106"/>
    <mergeCell ref="A107:H107"/>
    <mergeCell ref="B95:H95"/>
    <mergeCell ref="B96:H96"/>
    <mergeCell ref="B97:H97"/>
    <mergeCell ref="B98:H98"/>
    <mergeCell ref="B99:H99"/>
    <mergeCell ref="B100:H100"/>
    <mergeCell ref="B88:H88"/>
    <mergeCell ref="A89:J90"/>
    <mergeCell ref="A91:J91"/>
    <mergeCell ref="A92:J92"/>
    <mergeCell ref="B93:H93"/>
    <mergeCell ref="B94:H94"/>
    <mergeCell ref="B82:H82"/>
    <mergeCell ref="B83:H83"/>
    <mergeCell ref="B84:H84"/>
    <mergeCell ref="B85:H85"/>
    <mergeCell ref="B86:H86"/>
    <mergeCell ref="B87:H87"/>
    <mergeCell ref="B75:H75"/>
    <mergeCell ref="B76:H76"/>
    <mergeCell ref="A77:H77"/>
    <mergeCell ref="A78:K79"/>
    <mergeCell ref="A80:J80"/>
    <mergeCell ref="B81:H81"/>
    <mergeCell ref="B68:H68"/>
    <mergeCell ref="A69:I69"/>
    <mergeCell ref="A70:J71"/>
    <mergeCell ref="A72:I72"/>
    <mergeCell ref="B73:H73"/>
    <mergeCell ref="B74:H74"/>
    <mergeCell ref="B62:G62"/>
    <mergeCell ref="B63:G63"/>
    <mergeCell ref="B64:G64"/>
    <mergeCell ref="B65:G65"/>
    <mergeCell ref="B66:G66"/>
    <mergeCell ref="B67:G67"/>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Item 18 Vila Velha</vt:lpstr>
      <vt:lpstr>Item 19 Cachoeiro do Itapemirim</vt:lpstr>
      <vt:lpstr>Item 20 São Mateus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2024-09-05T16:18:26Z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